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 tabRatio="629" activeTab="11"/>
  </bookViews>
  <sheets>
    <sheet name="день 1 " sheetId="28" r:id="rId1"/>
    <sheet name="день 2" sheetId="30" r:id="rId2"/>
    <sheet name="день 3" sheetId="31" r:id="rId3"/>
    <sheet name="день 4 " sheetId="32" r:id="rId4"/>
    <sheet name="день 5 " sheetId="33" r:id="rId5"/>
    <sheet name="день 6" sheetId="40" r:id="rId6"/>
    <sheet name="день 7" sheetId="34" r:id="rId7"/>
    <sheet name="день 8" sheetId="35" r:id="rId8"/>
    <sheet name="день 9 " sheetId="36" r:id="rId9"/>
    <sheet name="день 10" sheetId="37" r:id="rId10"/>
    <sheet name="день 11 " sheetId="38" r:id="rId11"/>
    <sheet name="день 12" sheetId="29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<sst xmlns="http://schemas.openxmlformats.org/spreadsheetml/2006/main" count="612" uniqueCount="172">
  <si>
    <t>Сезон: осень-зима</t>
  </si>
  <si>
    <t>Неделя: первая, третья</t>
  </si>
  <si>
    <t>Возрастная катекогия: (7-11 лет)/(12-18 лет)</t>
  </si>
  <si>
    <t>День недели: понедельник</t>
  </si>
  <si>
    <t>№ рец.</t>
  </si>
  <si>
    <t>Наименование блюда</t>
  </si>
  <si>
    <t>Выход,гр.</t>
  </si>
  <si>
    <t>Пищевые вещества.</t>
  </si>
  <si>
    <t>Энергетическая ценность (ккал)</t>
  </si>
  <si>
    <t>Витамин С, мг</t>
  </si>
  <si>
    <t>Белки,гр.</t>
  </si>
  <si>
    <t>Жиры,гр.</t>
  </si>
  <si>
    <t>Углеводы,гр.</t>
  </si>
  <si>
    <t>7-11 лет</t>
  </si>
  <si>
    <t>12-18 лет</t>
  </si>
  <si>
    <t>ЗАВТРАК</t>
  </si>
  <si>
    <t>68/2013</t>
  </si>
  <si>
    <t>Суп молочный с макаронными изделиями</t>
  </si>
  <si>
    <t>3/2013</t>
  </si>
  <si>
    <t>Бутерброд с сыром</t>
  </si>
  <si>
    <t>Хлеб  пшеничный</t>
  </si>
  <si>
    <t>261/2008</t>
  </si>
  <si>
    <t>Чай с лимоном</t>
  </si>
  <si>
    <t>ИТОГО  ЗАВТРАК:</t>
  </si>
  <si>
    <t>ОБЕД</t>
  </si>
  <si>
    <t>13/2004</t>
  </si>
  <si>
    <t>Салат "Сезонный"</t>
  </si>
  <si>
    <t>63/2013</t>
  </si>
  <si>
    <t>Суп "Пуштые шыд"</t>
  </si>
  <si>
    <t>387/1994</t>
  </si>
  <si>
    <t>Печень по строгановски</t>
  </si>
  <si>
    <t>209/2013</t>
  </si>
  <si>
    <t>Каша гречневая вязкая</t>
  </si>
  <si>
    <t>Сок натуральный</t>
  </si>
  <si>
    <t>Хлеб ржаной</t>
  </si>
  <si>
    <t>Хлеб пшеничный</t>
  </si>
  <si>
    <t>йогурт в индивидуальной упаковке</t>
  </si>
  <si>
    <t>ИТОГО  ОБЕД:</t>
  </si>
  <si>
    <t>ИТОГО ЗА ДЕНЬ:</t>
  </si>
  <si>
    <t>вторник</t>
  </si>
  <si>
    <t>257/1994</t>
  </si>
  <si>
    <t>Каша ячневая вязкая на молоке</t>
  </si>
  <si>
    <t>1/2013</t>
  </si>
  <si>
    <t>Бутерброд с маслом сливочным</t>
  </si>
  <si>
    <t>149/2008г</t>
  </si>
  <si>
    <t>Какао с молоком</t>
  </si>
  <si>
    <t>1/2008</t>
  </si>
  <si>
    <t>Салат из свежих огурцов</t>
  </si>
  <si>
    <t>60/2008</t>
  </si>
  <si>
    <t>Уха из минтая со взбитым яйцом</t>
  </si>
  <si>
    <t>ТТК 8</t>
  </si>
  <si>
    <t>голень куриная заапеченая</t>
  </si>
  <si>
    <t>ТТК 61</t>
  </si>
  <si>
    <t>Рагу овощное</t>
  </si>
  <si>
    <t>253/2013</t>
  </si>
  <si>
    <t>Компот из изюма</t>
  </si>
  <si>
    <t>фрукт свежий</t>
  </si>
  <si>
    <t>ПОЛДНИК</t>
  </si>
  <si>
    <t>среда</t>
  </si>
  <si>
    <t>131/2013</t>
  </si>
  <si>
    <t>Омлет натуральный с маслом</t>
  </si>
  <si>
    <t>хлеб пшеничный</t>
  </si>
  <si>
    <t>628/1994</t>
  </si>
  <si>
    <t>Чай с сахаром</t>
  </si>
  <si>
    <t>7/2008</t>
  </si>
  <si>
    <t>Салат из моркови с сахаром</t>
  </si>
  <si>
    <t>41/2008</t>
  </si>
  <si>
    <t>Щи из свежей капусты с картофелем со смет</t>
  </si>
  <si>
    <t>200/10</t>
  </si>
  <si>
    <t>250/10</t>
  </si>
  <si>
    <t>324\1994</t>
  </si>
  <si>
    <t>Котлеты рыбные (из минтая)</t>
  </si>
  <si>
    <t>100</t>
  </si>
  <si>
    <t>106/2013</t>
  </si>
  <si>
    <t xml:space="preserve">Каша рисовая молочная </t>
  </si>
  <si>
    <t>251/2013</t>
  </si>
  <si>
    <t>Компот из свежих яблок</t>
  </si>
  <si>
    <t>Сок натуральный в индив.упаковке</t>
  </si>
  <si>
    <t>четверг</t>
  </si>
  <si>
    <t>119/2008</t>
  </si>
  <si>
    <t>Каша вязкая молочная "Дружба"</t>
  </si>
  <si>
    <t>149\2008</t>
  </si>
  <si>
    <t>какао с молоком</t>
  </si>
  <si>
    <t>3/2008</t>
  </si>
  <si>
    <t>Салат из свежих помидоров и огурцов</t>
  </si>
  <si>
    <t>129/1994</t>
  </si>
  <si>
    <t>Рассольник "Ленинградский" со сметаной</t>
  </si>
  <si>
    <t>474/97</t>
  </si>
  <si>
    <t>Котлеты "Особые"</t>
  </si>
  <si>
    <t>482/1994</t>
  </si>
  <si>
    <t>Капуста тушеная</t>
  </si>
  <si>
    <t>Компот из кураги</t>
  </si>
  <si>
    <t>пятница</t>
  </si>
  <si>
    <t>Каша пшеничная вязкая на молоке</t>
  </si>
  <si>
    <t>264/2013</t>
  </si>
  <si>
    <t>Кофейный напиток</t>
  </si>
  <si>
    <t>Огурцы свежие порционно</t>
  </si>
  <si>
    <t>39/2008г</t>
  </si>
  <si>
    <t>Борщ с капустой и картофелем со сметаной</t>
  </si>
  <si>
    <t>87/2008</t>
  </si>
  <si>
    <t>Суфле "Рыбка золотая"</t>
  </si>
  <si>
    <t>216/2013</t>
  </si>
  <si>
    <t>Пюре картофельное</t>
  </si>
  <si>
    <t>День недели: суббота</t>
  </si>
  <si>
    <t>129/2008</t>
  </si>
  <si>
    <t>Каша овсяная "Геркулес" жидкая</t>
  </si>
  <si>
    <t>630/1994</t>
  </si>
  <si>
    <t>Чай с молоком</t>
  </si>
  <si>
    <t>Помидоры свежие порционно</t>
  </si>
  <si>
    <t>48\2008</t>
  </si>
  <si>
    <t>Суп крестьянский с крупой со сметаной</t>
  </si>
  <si>
    <t>175/2013г</t>
  </si>
  <si>
    <t>Мясо тушеное с овощами в соусе</t>
  </si>
  <si>
    <t>155/2008г.</t>
  </si>
  <si>
    <t>Компот из чернослива, кураги, изюма</t>
  </si>
  <si>
    <t>Фрукт свежий</t>
  </si>
  <si>
    <t>Неделя: вторая, четвертая</t>
  </si>
  <si>
    <t xml:space="preserve">ЗАВТРАК </t>
  </si>
  <si>
    <t>125/2008г</t>
  </si>
  <si>
    <t xml:space="preserve">Каша манная молочная жидкая </t>
  </si>
  <si>
    <t>Яйцо вареное</t>
  </si>
  <si>
    <t>6/2004</t>
  </si>
  <si>
    <t>Салат "Тазалык"</t>
  </si>
  <si>
    <t>62/2013</t>
  </si>
  <si>
    <t>Суп картофельный с крупой</t>
  </si>
  <si>
    <t>200</t>
  </si>
  <si>
    <t>250</t>
  </si>
  <si>
    <t>188/2013</t>
  </si>
  <si>
    <t>Тефтели мясные с рисом</t>
  </si>
  <si>
    <t>ттк 59</t>
  </si>
  <si>
    <t xml:space="preserve">Макаронные изделия отварные </t>
  </si>
  <si>
    <t>Напиток лимонный</t>
  </si>
  <si>
    <t>День недели: вторник</t>
  </si>
  <si>
    <t>106\2008</t>
  </si>
  <si>
    <t>Запеканка из творога</t>
  </si>
  <si>
    <t>Молоко сгущенное</t>
  </si>
  <si>
    <t>ТТК 54</t>
  </si>
  <si>
    <t>Салат "Новинка"</t>
  </si>
  <si>
    <t>305/1994</t>
  </si>
  <si>
    <t xml:space="preserve">Минтай припущенный </t>
  </si>
  <si>
    <t>465/1994</t>
  </si>
  <si>
    <t>Рис отварной</t>
  </si>
  <si>
    <t>Йогурт в индивидуальной упак</t>
  </si>
  <si>
    <t>День недели: среда</t>
  </si>
  <si>
    <t>Каша пшенная молочная вязкая</t>
  </si>
  <si>
    <t>60/1994</t>
  </si>
  <si>
    <t>Винегрет овощной</t>
  </si>
  <si>
    <t>46/2008</t>
  </si>
  <si>
    <t>Суп картофельный с макаронными изделия</t>
  </si>
  <si>
    <t>202/2013</t>
  </si>
  <si>
    <t>Котлеты рубленные из птицы</t>
  </si>
  <si>
    <t>146/2008г</t>
  </si>
  <si>
    <t>День недели: четверг</t>
  </si>
  <si>
    <t>179/2013</t>
  </si>
  <si>
    <t>Суфле из печени с рисом</t>
  </si>
  <si>
    <t>День недели: пятница</t>
  </si>
  <si>
    <t>Каша гречневая молочная вязкая</t>
  </si>
  <si>
    <t>191/2013</t>
  </si>
  <si>
    <t>Голубцы "Уралочка"</t>
  </si>
  <si>
    <t>111/2013</t>
  </si>
  <si>
    <t>Каша пшеничная жидкая</t>
  </si>
  <si>
    <t>106/2008г</t>
  </si>
  <si>
    <t>146\2008</t>
  </si>
  <si>
    <t>ттк 5</t>
  </si>
  <si>
    <t>Салат "Веснушка"</t>
  </si>
  <si>
    <t>47/2008</t>
  </si>
  <si>
    <t>Суп картофельный с бобовыми</t>
  </si>
  <si>
    <t xml:space="preserve">      200</t>
  </si>
  <si>
    <t>76\2013</t>
  </si>
  <si>
    <t>Картофельное пюре</t>
  </si>
  <si>
    <t>88/2008г</t>
  </si>
  <si>
    <t>Котлета рыбная "Нептун"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</si>
</sst>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#\ ?/?"/>
    <numFmt numFmtId="182" formatCode="#\ ??/??"/>
  </numFmts>
  <fonts count="26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0"/>
      <name val="Calibri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A3EFC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8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9" borderId="16" applyNumberFormat="0" applyAlignment="0" applyProtection="0">
      <alignment vertical="center"/>
    </xf>
    <xf numFmtId="0" fontId="16" fillId="10" borderId="17" applyNumberFormat="0" applyAlignment="0" applyProtection="0">
      <alignment vertical="center"/>
    </xf>
    <xf numFmtId="0" fontId="17" fillId="10" borderId="16" applyNumberFormat="0" applyAlignment="0" applyProtection="0">
      <alignment vertical="center"/>
    </xf>
    <xf numFmtId="0" fontId="18" fillId="11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4" fillId="38" borderId="0" applyNumberFormat="0" applyBorder="0" applyAlignment="0" applyProtection="0">
      <alignment vertical="center"/>
    </xf>
  </cellStyleXfs>
  <cellXfs count="14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2" fontId="2" fillId="2" borderId="3" xfId="0" applyNumberFormat="1" applyFont="1" applyFill="1" applyBorder="1" applyAlignment="1">
      <alignment horizontal="center" textRotation="90"/>
    </xf>
    <xf numFmtId="0" fontId="2" fillId="3" borderId="4" xfId="0" applyFont="1" applyFill="1" applyBorder="1" applyAlignment="1">
      <alignment horizontal="center" textRotation="90"/>
    </xf>
    <xf numFmtId="0" fontId="2" fillId="0" borderId="7" xfId="0" applyNumberFormat="1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1" fontId="3" fillId="4" borderId="4" xfId="0" applyNumberFormat="1" applyFont="1" applyFill="1" applyBorder="1" applyAlignment="1">
      <alignment horizontal="center" vertical="center"/>
    </xf>
    <xf numFmtId="180" fontId="3" fillId="4" borderId="3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left"/>
    </xf>
    <xf numFmtId="180" fontId="3" fillId="2" borderId="3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5" borderId="7" xfId="0" applyNumberFormat="1" applyFont="1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/>
    </xf>
    <xf numFmtId="0" fontId="3" fillId="0" borderId="9" xfId="0" applyNumberFormat="1" applyFont="1" applyFill="1" applyBorder="1" applyAlignment="1">
      <alignment horizontal="left"/>
    </xf>
    <xf numFmtId="49" fontId="3" fillId="2" borderId="3" xfId="0" applyNumberFormat="1" applyFont="1" applyFill="1" applyBorder="1" applyAlignment="1"/>
    <xf numFmtId="49" fontId="3" fillId="3" borderId="3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3" xfId="0" applyNumberFormat="1" applyFont="1" applyFill="1" applyBorder="1" applyAlignment="1">
      <alignment horizontal="left"/>
    </xf>
    <xf numFmtId="0" fontId="4" fillId="2" borderId="3" xfId="0" applyNumberFormat="1" applyFont="1" applyFill="1" applyBorder="1" applyAlignment="1">
      <alignment horizontal="center"/>
    </xf>
    <xf numFmtId="1" fontId="4" fillId="4" borderId="4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1" fontId="2" fillId="3" borderId="3" xfId="0" applyNumberFormat="1" applyFont="1" applyFill="1" applyBorder="1" applyAlignment="1">
      <alignment horizontal="center"/>
    </xf>
    <xf numFmtId="2" fontId="2" fillId="2" borderId="3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2" fillId="6" borderId="7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180" fontId="0" fillId="0" borderId="0" xfId="0" applyNumberFormat="1" applyBorder="1" applyAlignment="1">
      <alignment horizontal="center"/>
    </xf>
    <xf numFmtId="180" fontId="3" fillId="4" borderId="3" xfId="0" applyNumberFormat="1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2" fontId="3" fillId="2" borderId="3" xfId="0" applyNumberFormat="1" applyFont="1" applyFill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/>
    </xf>
    <xf numFmtId="180" fontId="3" fillId="7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2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4" borderId="4" xfId="0" applyFont="1" applyFill="1" applyBorder="1" applyAlignment="1">
      <alignment horizontal="center"/>
    </xf>
    <xf numFmtId="181" fontId="3" fillId="2" borderId="3" xfId="0" applyNumberFormat="1" applyFont="1" applyFill="1" applyBorder="1" applyAlignment="1"/>
    <xf numFmtId="49" fontId="3" fillId="0" borderId="3" xfId="0" applyNumberFormat="1" applyFont="1" applyFill="1" applyBorder="1" applyAlignment="1" applyProtection="1">
      <alignment horizontal="center"/>
    </xf>
    <xf numFmtId="0" fontId="3" fillId="0" borderId="9" xfId="0" applyNumberFormat="1" applyFont="1" applyFill="1" applyBorder="1" applyAlignment="1">
      <alignment horizontal="left" vertical="center" wrapText="1"/>
    </xf>
    <xf numFmtId="1" fontId="3" fillId="3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2" borderId="3" xfId="0" applyFont="1" applyFill="1" applyBorder="1"/>
    <xf numFmtId="180" fontId="0" fillId="7" borderId="3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180" fontId="5" fillId="0" borderId="0" xfId="0" applyNumberFormat="1" applyFont="1" applyBorder="1" applyAlignment="1">
      <alignment horizontal="center" vertical="center"/>
    </xf>
    <xf numFmtId="0" fontId="3" fillId="5" borderId="9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center"/>
    </xf>
    <xf numFmtId="0" fontId="3" fillId="4" borderId="3" xfId="0" applyNumberFormat="1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2" fontId="3" fillId="2" borderId="2" xfId="0" applyNumberFormat="1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center"/>
    </xf>
    <xf numFmtId="0" fontId="3" fillId="5" borderId="9" xfId="0" applyNumberFormat="1" applyFont="1" applyFill="1" applyBorder="1" applyAlignment="1">
      <alignment horizontal="left"/>
    </xf>
    <xf numFmtId="0" fontId="2" fillId="0" borderId="4" xfId="0" applyFont="1" applyBorder="1" applyAlignment="1"/>
    <xf numFmtId="0" fontId="2" fillId="0" borderId="8" xfId="0" applyFont="1" applyBorder="1" applyAlignment="1"/>
    <xf numFmtId="0" fontId="3" fillId="7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0" borderId="9" xfId="0" applyFont="1" applyBorder="1" applyAlignment="1"/>
    <xf numFmtId="180" fontId="0" fillId="0" borderId="0" xfId="0" applyNumberFormat="1" applyFill="1" applyBorder="1" applyAlignment="1">
      <alignment horizontal="center" vertical="center"/>
    </xf>
    <xf numFmtId="180" fontId="0" fillId="0" borderId="0" xfId="0" applyNumberForma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181" fontId="3" fillId="2" borderId="3" xfId="0" applyNumberFormat="1" applyFont="1" applyFill="1" applyBorder="1" applyAlignment="1">
      <alignment horizontal="center"/>
    </xf>
    <xf numFmtId="0" fontId="3" fillId="3" borderId="3" xfId="0" applyNumberFormat="1" applyFont="1" applyFill="1" applyBorder="1" applyAlignment="1">
      <alignment horizontal="center"/>
    </xf>
    <xf numFmtId="0" fontId="2" fillId="5" borderId="4" xfId="0" applyNumberFormat="1" applyFont="1" applyFill="1" applyBorder="1" applyAlignment="1">
      <alignment horizontal="center"/>
    </xf>
    <xf numFmtId="0" fontId="2" fillId="5" borderId="8" xfId="0" applyNumberFormat="1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" fontId="4" fillId="3" borderId="4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2" fillId="4" borderId="3" xfId="0" applyNumberFormat="1" applyFont="1" applyFill="1" applyBorder="1" applyAlignment="1">
      <alignment horizontal="center"/>
    </xf>
    <xf numFmtId="0" fontId="2" fillId="5" borderId="9" xfId="0" applyNumberFormat="1" applyFont="1" applyFill="1" applyBorder="1" applyAlignment="1">
      <alignment horizontal="center"/>
    </xf>
    <xf numFmtId="0" fontId="2" fillId="2" borderId="3" xfId="0" applyFont="1" applyFill="1" applyBorder="1"/>
    <xf numFmtId="180" fontId="2" fillId="7" borderId="3" xfId="0" applyNumberFormat="1" applyFont="1" applyFill="1" applyBorder="1" applyAlignment="1">
      <alignment horizontal="center"/>
    </xf>
    <xf numFmtId="1" fontId="2" fillId="4" borderId="4" xfId="0" applyNumberFormat="1" applyFont="1" applyFill="1" applyBorder="1" applyAlignment="1">
      <alignment horizontal="center"/>
    </xf>
    <xf numFmtId="1" fontId="3" fillId="4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4" borderId="3" xfId="0" applyNumberFormat="1" applyFont="1" applyFill="1" applyBorder="1" applyAlignment="1">
      <alignment horizontal="center"/>
    </xf>
    <xf numFmtId="2" fontId="3" fillId="4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/>
    <xf numFmtId="182" fontId="3" fillId="0" borderId="6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/>
    </xf>
    <xf numFmtId="0" fontId="2" fillId="0" borderId="4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/>
    </xf>
    <xf numFmtId="0" fontId="3" fillId="2" borderId="3" xfId="0" applyFont="1" applyFill="1" applyBorder="1" applyAlignment="1"/>
    <xf numFmtId="0" fontId="0" fillId="2" borderId="3" xfId="0" applyFont="1" applyFill="1" applyBorder="1" applyAlignment="1"/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textRotation="90"/>
    </xf>
    <xf numFmtId="181" fontId="3" fillId="2" borderId="3" xfId="0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>
      <alignment horizontal="center"/>
    </xf>
    <xf numFmtId="1" fontId="2" fillId="4" borderId="3" xfId="0" applyNumberFormat="1" applyFont="1" applyFill="1" applyBorder="1" applyAlignment="1">
      <alignment horizontal="center"/>
    </xf>
    <xf numFmtId="180" fontId="2" fillId="4" borderId="3" xfId="0" applyNumberFormat="1" applyFont="1" applyFill="1" applyBorder="1" applyAlignment="1">
      <alignment horizontal="center"/>
    </xf>
    <xf numFmtId="0" fontId="2" fillId="2" borderId="3" xfId="0" applyNumberFormat="1" applyFont="1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A3EFCD"/>
      <color rgb="00FFFF66"/>
      <color rgb="0099FF99"/>
      <color rgb="0099FFCC"/>
      <color rgb="00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customXml" Target="../customXml/item3.xml"/><Relationship Id="rId14" Type="http://schemas.openxmlformats.org/officeDocument/2006/relationships/customXml" Target="../customXml/item2.xml"/><Relationship Id="rId13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selection activeCell="L21" sqref="L21"/>
    </sheetView>
  </sheetViews>
  <sheetFormatPr defaultColWidth="9.13888888888889" defaultRowHeight="14.4"/>
  <cols>
    <col min="1" max="1" width="10.5740740740741" customWidth="1"/>
    <col min="2" max="2" width="29.287037037037" customWidth="1"/>
    <col min="3" max="3" width="7.28703703703704" customWidth="1"/>
    <col min="4" max="4" width="9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9.71296296296296" customWidth="1"/>
    <col min="12" max="12" width="9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ht="15.6" spans="1:24">
      <c r="A2" s="2" t="s">
        <v>2</v>
      </c>
      <c r="B2" s="2"/>
      <c r="C2" s="2"/>
      <c r="D2" s="2"/>
      <c r="E2" s="124" t="s">
        <v>3</v>
      </c>
      <c r="F2" s="124"/>
      <c r="G2" s="124"/>
      <c r="H2" s="124"/>
      <c r="I2" s="2"/>
      <c r="J2" s="2"/>
      <c r="K2" s="2"/>
      <c r="L2" s="2"/>
      <c r="M2" s="61"/>
      <c r="N2" s="61"/>
      <c r="O2" s="60"/>
      <c r="P2" s="60"/>
      <c r="Q2" s="60"/>
      <c r="R2" s="60"/>
      <c r="S2" s="61"/>
      <c r="T2" s="61"/>
      <c r="U2" s="60"/>
      <c r="V2" s="60"/>
      <c r="W2" s="60"/>
      <c r="X2" s="60"/>
    </row>
    <row r="3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135" t="s">
        <v>9</v>
      </c>
      <c r="N3" s="136"/>
      <c r="O3" s="84"/>
      <c r="P3" s="84"/>
      <c r="Q3" s="84"/>
      <c r="R3" s="84"/>
      <c r="S3" s="60"/>
      <c r="T3" s="67"/>
      <c r="U3" s="84"/>
      <c r="V3" s="84"/>
      <c r="W3" s="84"/>
      <c r="X3" s="84"/>
    </row>
    <row r="4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137"/>
      <c r="N4" s="138"/>
      <c r="O4" s="84"/>
      <c r="P4" s="84"/>
      <c r="Q4" s="84"/>
      <c r="R4" s="84"/>
      <c r="S4" s="60"/>
      <c r="T4" s="67"/>
      <c r="U4" s="84"/>
      <c r="V4" s="84"/>
      <c r="W4" s="84"/>
      <c r="X4" s="84"/>
    </row>
    <row r="5" ht="46.25" spans="1:24">
      <c r="A5" s="12"/>
      <c r="B5" s="13"/>
      <c r="C5" s="14" t="s">
        <v>13</v>
      </c>
      <c r="D5" s="139" t="s">
        <v>14</v>
      </c>
      <c r="E5" s="14" t="s">
        <v>13</v>
      </c>
      <c r="F5" s="139" t="s">
        <v>14</v>
      </c>
      <c r="G5" s="14" t="s">
        <v>13</v>
      </c>
      <c r="H5" s="139" t="s">
        <v>14</v>
      </c>
      <c r="I5" s="14" t="s">
        <v>13</v>
      </c>
      <c r="J5" s="139" t="s">
        <v>14</v>
      </c>
      <c r="K5" s="14" t="s">
        <v>13</v>
      </c>
      <c r="L5" s="139" t="s">
        <v>14</v>
      </c>
      <c r="M5" s="14" t="s">
        <v>13</v>
      </c>
      <c r="N5" s="139" t="s">
        <v>14</v>
      </c>
      <c r="O5" s="84"/>
      <c r="P5" s="84"/>
      <c r="Q5" s="84"/>
      <c r="R5" s="84"/>
      <c r="S5" s="60"/>
      <c r="T5" s="67"/>
      <c r="U5" s="84"/>
      <c r="V5" s="84"/>
      <c r="W5" s="84"/>
      <c r="X5" s="84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  <c r="O6" s="84"/>
      <c r="P6" s="84"/>
      <c r="Q6" s="84"/>
      <c r="R6" s="84"/>
      <c r="S6" s="60"/>
      <c r="T6" s="67"/>
      <c r="U6" s="84"/>
      <c r="V6" s="84"/>
      <c r="W6" s="84"/>
      <c r="X6" s="84"/>
    </row>
    <row r="7" ht="27.6" spans="1:24">
      <c r="A7" s="78" t="s">
        <v>16</v>
      </c>
      <c r="B7" s="79" t="s">
        <v>17</v>
      </c>
      <c r="C7" s="20">
        <v>200</v>
      </c>
      <c r="D7" s="21">
        <v>250</v>
      </c>
      <c r="E7" s="22">
        <v>5.44</v>
      </c>
      <c r="F7" s="23">
        <v>6.8</v>
      </c>
      <c r="G7" s="22">
        <v>4.54</v>
      </c>
      <c r="H7" s="23">
        <v>5.68</v>
      </c>
      <c r="I7" s="20">
        <v>17.25</v>
      </c>
      <c r="J7" s="23">
        <v>21.6</v>
      </c>
      <c r="K7" s="20">
        <v>132</v>
      </c>
      <c r="L7" s="23">
        <v>165</v>
      </c>
      <c r="M7" s="20">
        <v>0.7</v>
      </c>
      <c r="N7" s="68">
        <v>0.88</v>
      </c>
      <c r="O7" s="84"/>
      <c r="P7" s="84"/>
      <c r="Q7" s="84"/>
      <c r="R7" s="84"/>
      <c r="S7" s="60"/>
      <c r="T7" s="67"/>
      <c r="U7" s="84"/>
      <c r="V7" s="84"/>
      <c r="W7" s="84"/>
      <c r="X7" s="84"/>
    </row>
    <row r="8" spans="1:24">
      <c r="A8" s="32" t="s">
        <v>18</v>
      </c>
      <c r="B8" s="33" t="s">
        <v>19</v>
      </c>
      <c r="C8" s="26">
        <v>45</v>
      </c>
      <c r="D8" s="27">
        <v>45</v>
      </c>
      <c r="E8" s="26">
        <v>6.27</v>
      </c>
      <c r="F8" s="34">
        <v>6.27</v>
      </c>
      <c r="G8" s="22">
        <v>4.28</v>
      </c>
      <c r="H8" s="23">
        <v>4.28</v>
      </c>
      <c r="I8" s="20">
        <v>15.02</v>
      </c>
      <c r="J8" s="29">
        <v>15.02</v>
      </c>
      <c r="K8" s="20">
        <v>124</v>
      </c>
      <c r="L8" s="29">
        <v>124</v>
      </c>
      <c r="M8" s="20">
        <v>0.42</v>
      </c>
      <c r="N8" s="29">
        <v>0.42</v>
      </c>
      <c r="O8" s="84"/>
      <c r="P8" s="84"/>
      <c r="Q8" s="84"/>
      <c r="R8" s="84"/>
      <c r="S8" s="60"/>
      <c r="T8" s="67"/>
      <c r="U8" s="84"/>
      <c r="V8" s="84"/>
      <c r="W8" s="84"/>
      <c r="X8" s="84"/>
    </row>
    <row r="9" spans="1:24">
      <c r="A9" s="32"/>
      <c r="B9" s="30" t="s">
        <v>20</v>
      </c>
      <c r="C9" s="20">
        <v>55</v>
      </c>
      <c r="D9" s="29">
        <v>55</v>
      </c>
      <c r="E9" s="22">
        <v>3.85</v>
      </c>
      <c r="F9" s="23">
        <v>3.85</v>
      </c>
      <c r="G9" s="22">
        <v>0.4</v>
      </c>
      <c r="H9" s="23">
        <v>0.4</v>
      </c>
      <c r="I9" s="22">
        <v>24.75</v>
      </c>
      <c r="J9" s="23">
        <v>24.75</v>
      </c>
      <c r="K9" s="22">
        <v>118</v>
      </c>
      <c r="L9" s="23">
        <v>118</v>
      </c>
      <c r="M9" s="20">
        <v>0.1</v>
      </c>
      <c r="N9" s="68">
        <v>0.1</v>
      </c>
      <c r="O9" s="84"/>
      <c r="P9" s="84"/>
      <c r="Q9" s="84"/>
      <c r="R9" s="84"/>
      <c r="S9" s="60"/>
      <c r="T9" s="67"/>
      <c r="U9" s="84"/>
      <c r="V9" s="84"/>
      <c r="W9" s="84"/>
      <c r="X9" s="84"/>
    </row>
    <row r="10" spans="1:24">
      <c r="A10" s="24" t="s">
        <v>21</v>
      </c>
      <c r="B10" s="30" t="s">
        <v>22</v>
      </c>
      <c r="C10" s="20">
        <v>200</v>
      </c>
      <c r="D10" s="29">
        <v>200</v>
      </c>
      <c r="E10" s="22">
        <v>0.27</v>
      </c>
      <c r="F10" s="23">
        <v>0.27</v>
      </c>
      <c r="G10" s="31">
        <f>C10*0/200</f>
        <v>0</v>
      </c>
      <c r="H10" s="23">
        <f>D10*0/200</f>
        <v>0</v>
      </c>
      <c r="I10" s="22">
        <v>15.33</v>
      </c>
      <c r="J10" s="23">
        <v>15.33</v>
      </c>
      <c r="K10" s="22">
        <v>59.67</v>
      </c>
      <c r="L10" s="23">
        <v>59.67</v>
      </c>
      <c r="M10" s="20">
        <v>3.2</v>
      </c>
      <c r="N10" s="68">
        <v>3.2</v>
      </c>
      <c r="O10" s="84"/>
      <c r="P10" s="84"/>
      <c r="Q10" s="84"/>
      <c r="R10" s="84"/>
      <c r="S10" s="60"/>
      <c r="T10" s="67"/>
      <c r="U10" s="84"/>
      <c r="V10" s="84"/>
      <c r="W10" s="84"/>
      <c r="X10" s="84"/>
    </row>
    <row r="11" spans="1:24">
      <c r="A11" s="35"/>
      <c r="B11" s="36" t="s">
        <v>23</v>
      </c>
      <c r="C11" s="8">
        <f>SUM(C7:C10)</f>
        <v>500</v>
      </c>
      <c r="D11" s="106">
        <f t="shared" ref="D11:N11" si="0">SUM(D7:D10)</f>
        <v>550</v>
      </c>
      <c r="E11" s="8">
        <f t="shared" si="0"/>
        <v>15.83</v>
      </c>
      <c r="F11" s="106">
        <f t="shared" si="0"/>
        <v>17.19</v>
      </c>
      <c r="G11" s="8">
        <f t="shared" si="0"/>
        <v>9.22</v>
      </c>
      <c r="H11" s="106">
        <f t="shared" si="0"/>
        <v>10.36</v>
      </c>
      <c r="I11" s="8">
        <f t="shared" si="0"/>
        <v>72.35</v>
      </c>
      <c r="J11" s="106">
        <f t="shared" si="0"/>
        <v>76.7</v>
      </c>
      <c r="K11" s="8">
        <f t="shared" si="0"/>
        <v>433.67</v>
      </c>
      <c r="L11" s="106">
        <f t="shared" si="0"/>
        <v>466.67</v>
      </c>
      <c r="M11" s="8">
        <f t="shared" si="0"/>
        <v>4.42</v>
      </c>
      <c r="N11" s="143">
        <f t="shared" si="0"/>
        <v>4.6</v>
      </c>
      <c r="O11" s="84"/>
      <c r="P11" s="84"/>
      <c r="Q11" s="84"/>
      <c r="R11" s="84"/>
      <c r="S11" s="60"/>
      <c r="T11" s="67"/>
      <c r="U11" s="84"/>
      <c r="V11" s="84"/>
      <c r="W11" s="84"/>
      <c r="X11" s="84"/>
    </row>
    <row r="12" spans="1:2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  <c r="O12" s="84"/>
      <c r="P12" s="84"/>
      <c r="Q12" s="84"/>
      <c r="R12" s="84"/>
      <c r="S12" s="60"/>
      <c r="T12" s="67"/>
      <c r="U12" s="84"/>
      <c r="V12" s="84"/>
      <c r="W12" s="84"/>
      <c r="X12" s="84"/>
    </row>
    <row r="13" spans="1:24">
      <c r="A13" s="78" t="s">
        <v>25</v>
      </c>
      <c r="B13" s="42" t="s">
        <v>26</v>
      </c>
      <c r="C13" s="20">
        <v>60</v>
      </c>
      <c r="D13" s="120">
        <v>100</v>
      </c>
      <c r="E13" s="22">
        <v>0.67</v>
      </c>
      <c r="F13" s="23">
        <v>1.12</v>
      </c>
      <c r="G13" s="22">
        <v>3.04</v>
      </c>
      <c r="H13" s="23">
        <v>5.06</v>
      </c>
      <c r="I13" s="20">
        <v>5.18</v>
      </c>
      <c r="J13" s="23">
        <v>8.64</v>
      </c>
      <c r="K13" s="22">
        <v>50.04</v>
      </c>
      <c r="L13" s="23">
        <v>83.4</v>
      </c>
      <c r="M13" s="73">
        <v>13.2</v>
      </c>
      <c r="N13" s="68">
        <v>22</v>
      </c>
      <c r="O13" s="84"/>
      <c r="P13" s="84"/>
      <c r="Q13" s="84"/>
      <c r="R13" s="84"/>
      <c r="S13" s="60"/>
      <c r="T13" s="67"/>
      <c r="U13" s="84"/>
      <c r="V13" s="84"/>
      <c r="W13" s="84"/>
      <c r="X13" s="84"/>
    </row>
    <row r="14" spans="1:24">
      <c r="A14" s="41" t="s">
        <v>27</v>
      </c>
      <c r="B14" s="42" t="s">
        <v>28</v>
      </c>
      <c r="C14" s="140">
        <v>200</v>
      </c>
      <c r="D14" s="120">
        <v>250</v>
      </c>
      <c r="E14" s="22">
        <v>2.66</v>
      </c>
      <c r="F14" s="23">
        <v>3.33</v>
      </c>
      <c r="G14" s="22">
        <v>2.88</v>
      </c>
      <c r="H14" s="23">
        <v>3.6</v>
      </c>
      <c r="I14" s="22">
        <v>13.05</v>
      </c>
      <c r="J14" s="23">
        <v>16.3</v>
      </c>
      <c r="K14" s="22">
        <v>89</v>
      </c>
      <c r="L14" s="23">
        <v>111.3</v>
      </c>
      <c r="M14" s="73">
        <v>6.88</v>
      </c>
      <c r="N14" s="68">
        <v>8.6</v>
      </c>
      <c r="O14" s="84"/>
      <c r="P14" s="84"/>
      <c r="Q14" s="84"/>
      <c r="R14" s="84"/>
      <c r="S14" s="60"/>
      <c r="T14" s="67"/>
      <c r="U14" s="84"/>
      <c r="V14" s="84"/>
      <c r="W14" s="84"/>
      <c r="X14" s="84"/>
    </row>
    <row r="15" spans="1:24">
      <c r="A15" s="112" t="s">
        <v>29</v>
      </c>
      <c r="B15" s="91" t="s">
        <v>30</v>
      </c>
      <c r="C15" s="92">
        <v>100</v>
      </c>
      <c r="D15" s="93">
        <v>100</v>
      </c>
      <c r="E15" s="22">
        <v>14.77</v>
      </c>
      <c r="F15" s="23">
        <v>14.77</v>
      </c>
      <c r="G15" s="22">
        <v>12.59</v>
      </c>
      <c r="H15" s="23">
        <v>12.59</v>
      </c>
      <c r="I15" s="22">
        <v>3.68</v>
      </c>
      <c r="J15" s="23">
        <v>3.68</v>
      </c>
      <c r="K15" s="22">
        <v>187</v>
      </c>
      <c r="L15" s="23">
        <v>187</v>
      </c>
      <c r="M15" s="73">
        <v>17.2</v>
      </c>
      <c r="N15" s="68">
        <v>17.2</v>
      </c>
      <c r="O15" s="84"/>
      <c r="P15" s="84"/>
      <c r="Q15" s="84"/>
      <c r="R15" s="84"/>
      <c r="S15" s="60"/>
      <c r="T15" s="67"/>
      <c r="U15" s="84"/>
      <c r="V15" s="84"/>
      <c r="W15" s="84"/>
      <c r="X15" s="84"/>
    </row>
    <row r="16" spans="1:24">
      <c r="A16" s="45" t="s">
        <v>31</v>
      </c>
      <c r="B16" s="91" t="s">
        <v>32</v>
      </c>
      <c r="C16" s="92">
        <v>150</v>
      </c>
      <c r="D16" s="93">
        <v>180</v>
      </c>
      <c r="E16" s="22">
        <v>4.47</v>
      </c>
      <c r="F16" s="23">
        <v>5.36</v>
      </c>
      <c r="G16" s="22">
        <v>3.98</v>
      </c>
      <c r="H16" s="23">
        <v>4.78</v>
      </c>
      <c r="I16" s="22">
        <v>19.5</v>
      </c>
      <c r="J16" s="23">
        <v>23.4</v>
      </c>
      <c r="K16" s="22">
        <v>132</v>
      </c>
      <c r="L16" s="23">
        <v>158.4</v>
      </c>
      <c r="M16" s="73">
        <v>0</v>
      </c>
      <c r="N16" s="68">
        <v>0</v>
      </c>
      <c r="O16" s="84"/>
      <c r="P16" s="84"/>
      <c r="Q16" s="84"/>
      <c r="R16" s="84"/>
      <c r="S16" s="60"/>
      <c r="T16" s="67"/>
      <c r="U16" s="84"/>
      <c r="V16" s="84"/>
      <c r="W16" s="84"/>
      <c r="X16" s="84"/>
    </row>
    <row r="17" spans="1:24">
      <c r="A17" s="125"/>
      <c r="B17" s="30" t="s">
        <v>33</v>
      </c>
      <c r="C17" s="20">
        <v>200</v>
      </c>
      <c r="D17" s="29">
        <v>200</v>
      </c>
      <c r="E17" s="22">
        <v>1</v>
      </c>
      <c r="F17" s="23">
        <v>1</v>
      </c>
      <c r="G17" s="31">
        <v>0.2</v>
      </c>
      <c r="H17" s="23">
        <v>0.2</v>
      </c>
      <c r="I17" s="22">
        <v>20.2</v>
      </c>
      <c r="J17" s="23">
        <v>20.2</v>
      </c>
      <c r="K17" s="22">
        <v>92</v>
      </c>
      <c r="L17" s="23">
        <v>92</v>
      </c>
      <c r="M17" s="73">
        <v>30</v>
      </c>
      <c r="N17" s="68">
        <v>30</v>
      </c>
      <c r="O17" s="84"/>
      <c r="P17" s="84"/>
      <c r="Q17" s="84"/>
      <c r="R17" s="84"/>
      <c r="S17" s="60"/>
      <c r="T17" s="67"/>
      <c r="U17" s="84"/>
      <c r="V17" s="84"/>
      <c r="W17" s="84"/>
      <c r="X17" s="84"/>
    </row>
    <row r="18" spans="1:24">
      <c r="A18" s="24"/>
      <c r="B18" s="30" t="s">
        <v>34</v>
      </c>
      <c r="C18" s="20">
        <v>30</v>
      </c>
      <c r="D18" s="29">
        <v>40</v>
      </c>
      <c r="E18" s="22">
        <f>C18*6.6/100</f>
        <v>1.98</v>
      </c>
      <c r="F18" s="23">
        <f>D18*6.6/100</f>
        <v>2.64</v>
      </c>
      <c r="G18" s="22">
        <f>C18*1.1/100</f>
        <v>0.33</v>
      </c>
      <c r="H18" s="23">
        <f>D18*1.1/100</f>
        <v>0.44</v>
      </c>
      <c r="I18" s="22">
        <f>C18*43.9/100</f>
        <v>13.17</v>
      </c>
      <c r="J18" s="23">
        <f>D18*43.9/100</f>
        <v>17.56</v>
      </c>
      <c r="K18" s="22">
        <f>E18*4+G18*9+I18*4</f>
        <v>63.57</v>
      </c>
      <c r="L18" s="23">
        <f>F18*4+H18*9+J18*4</f>
        <v>84.76</v>
      </c>
      <c r="M18" s="73">
        <v>0.12</v>
      </c>
      <c r="N18" s="68">
        <v>0.16</v>
      </c>
      <c r="O18" s="84"/>
      <c r="P18" s="84"/>
      <c r="Q18" s="84"/>
      <c r="R18" s="84"/>
      <c r="S18" s="60"/>
      <c r="T18" s="67"/>
      <c r="U18" s="84"/>
      <c r="V18" s="84"/>
      <c r="W18" s="84"/>
      <c r="X18" s="84"/>
    </row>
    <row r="19" spans="1:24">
      <c r="A19" s="24"/>
      <c r="B19" s="30" t="s">
        <v>35</v>
      </c>
      <c r="C19" s="20">
        <v>50</v>
      </c>
      <c r="D19" s="29">
        <v>60</v>
      </c>
      <c r="E19" s="22">
        <f>C19*7.7/100</f>
        <v>3.85</v>
      </c>
      <c r="F19" s="23">
        <f>D19*7.7/100</f>
        <v>4.62</v>
      </c>
      <c r="G19" s="22">
        <f>C19*0.8/100</f>
        <v>0.4</v>
      </c>
      <c r="H19" s="23">
        <f>D19*0.8/100</f>
        <v>0.48</v>
      </c>
      <c r="I19" s="22">
        <f>C19*49.5/100</f>
        <v>24.75</v>
      </c>
      <c r="J19" s="23">
        <f>D19*49.5/100</f>
        <v>29.7</v>
      </c>
      <c r="K19" s="22">
        <f>E19*4+G19*9+I19*4</f>
        <v>118</v>
      </c>
      <c r="L19" s="23">
        <f>F19*4+H19*9+J19*4</f>
        <v>141.6</v>
      </c>
      <c r="M19" s="73">
        <v>0.1</v>
      </c>
      <c r="N19" s="68">
        <v>0.12</v>
      </c>
      <c r="O19" s="84"/>
      <c r="P19" s="84"/>
      <c r="Q19" s="84"/>
      <c r="R19" s="84"/>
      <c r="S19" s="60"/>
      <c r="T19" s="67"/>
      <c r="U19" s="84"/>
      <c r="V19" s="84"/>
      <c r="W19" s="84"/>
      <c r="X19" s="84"/>
    </row>
    <row r="20" spans="1:24">
      <c r="A20" s="24"/>
      <c r="B20" s="36" t="s">
        <v>36</v>
      </c>
      <c r="C20" s="141">
        <v>150</v>
      </c>
      <c r="D20" s="142">
        <v>150</v>
      </c>
      <c r="E20" s="56">
        <v>4.35</v>
      </c>
      <c r="F20" s="115">
        <v>4.35</v>
      </c>
      <c r="G20" s="56">
        <v>5.25</v>
      </c>
      <c r="H20" s="115">
        <v>5.25</v>
      </c>
      <c r="I20" s="141">
        <v>17</v>
      </c>
      <c r="J20" s="115">
        <v>17</v>
      </c>
      <c r="K20" s="56">
        <v>132</v>
      </c>
      <c r="L20" s="115">
        <v>132</v>
      </c>
      <c r="M20" s="144"/>
      <c r="N20" s="143"/>
      <c r="O20" s="89"/>
      <c r="P20" s="89"/>
      <c r="Q20" s="89"/>
      <c r="R20" s="89"/>
      <c r="T20" s="67"/>
      <c r="U20" s="89"/>
      <c r="V20" s="89"/>
      <c r="W20" s="89"/>
      <c r="X20" s="89"/>
    </row>
    <row r="21" spans="1:24">
      <c r="A21" s="24"/>
      <c r="B21" s="36" t="s">
        <v>37</v>
      </c>
      <c r="C21" s="141">
        <v>940</v>
      </c>
      <c r="D21" s="142">
        <v>1080</v>
      </c>
      <c r="E21" s="56">
        <v>33.75</v>
      </c>
      <c r="F21" s="115">
        <v>37.19</v>
      </c>
      <c r="G21" s="56">
        <v>28.67</v>
      </c>
      <c r="H21" s="115">
        <v>32.4</v>
      </c>
      <c r="I21" s="141">
        <v>116.53</v>
      </c>
      <c r="J21" s="115">
        <v>136.48</v>
      </c>
      <c r="K21" s="56">
        <v>863.61</v>
      </c>
      <c r="L21" s="115">
        <v>990.46</v>
      </c>
      <c r="M21" s="144">
        <f>SUM(M13:M19)</f>
        <v>67.5</v>
      </c>
      <c r="N21" s="143">
        <f>SUM(N13:N19)</f>
        <v>78.08</v>
      </c>
      <c r="O21" s="89"/>
      <c r="P21" s="89"/>
      <c r="Q21" s="89"/>
      <c r="R21" s="89"/>
      <c r="T21" s="67"/>
      <c r="U21" s="89"/>
      <c r="V21" s="89"/>
      <c r="W21" s="89"/>
      <c r="X21" s="89"/>
    </row>
    <row r="22" spans="1:24">
      <c r="A22" s="81"/>
      <c r="B22" s="17"/>
      <c r="C22" s="17">
        <f>SUM(C13:C19)</f>
        <v>790</v>
      </c>
      <c r="D22" s="17"/>
      <c r="E22" s="17"/>
      <c r="F22" s="17"/>
      <c r="G22" s="17"/>
      <c r="H22" s="17"/>
      <c r="I22" s="17"/>
      <c r="J22" s="17"/>
      <c r="K22" s="17"/>
      <c r="L22" s="66"/>
      <c r="N22" s="67"/>
      <c r="O22" s="89"/>
      <c r="P22" s="89"/>
      <c r="Q22" s="89"/>
      <c r="R22" s="89"/>
      <c r="T22" s="67"/>
      <c r="U22" s="89"/>
      <c r="V22" s="89"/>
      <c r="W22" s="89"/>
      <c r="X22" s="89"/>
    </row>
    <row r="23" spans="1:20">
      <c r="A23" s="58"/>
      <c r="B23" s="36" t="s">
        <v>38</v>
      </c>
      <c r="C23" s="8">
        <f t="shared" ref="C23:N23" si="1">SUM(C11,C21)</f>
        <v>1440</v>
      </c>
      <c r="D23" s="142">
        <f t="shared" si="1"/>
        <v>1630</v>
      </c>
      <c r="E23" s="56">
        <f t="shared" si="1"/>
        <v>49.58</v>
      </c>
      <c r="F23" s="115">
        <f t="shared" si="1"/>
        <v>54.38</v>
      </c>
      <c r="G23" s="56">
        <f t="shared" si="1"/>
        <v>37.89</v>
      </c>
      <c r="H23" s="115">
        <f t="shared" si="1"/>
        <v>42.76</v>
      </c>
      <c r="I23" s="56">
        <f t="shared" si="1"/>
        <v>188.88</v>
      </c>
      <c r="J23" s="115">
        <f t="shared" si="1"/>
        <v>213.18</v>
      </c>
      <c r="K23" s="56">
        <f t="shared" si="1"/>
        <v>1297.28</v>
      </c>
      <c r="L23" s="115">
        <f t="shared" si="1"/>
        <v>1457.13</v>
      </c>
      <c r="M23" s="56">
        <f t="shared" si="1"/>
        <v>71.92</v>
      </c>
      <c r="N23" s="115">
        <f t="shared" si="1"/>
        <v>82.68</v>
      </c>
      <c r="T23" s="84"/>
    </row>
    <row r="24" spans="1:20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87"/>
      <c r="T24" s="84"/>
    </row>
    <row r="25" spans="1:20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N25" s="87"/>
      <c r="T25" s="90"/>
    </row>
    <row r="26" spans="1:20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N26" s="88"/>
      <c r="T26" s="60"/>
    </row>
    <row r="27" spans="1:20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N27" s="60"/>
      <c r="T27" s="60"/>
    </row>
    <row r="28" spans="1:12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>
      <c r="A32" s="61"/>
      <c r="B32" s="61"/>
      <c r="C32" s="61"/>
      <c r="D32" s="83"/>
      <c r="E32" s="83"/>
      <c r="F32" s="83"/>
      <c r="G32" s="83"/>
      <c r="H32" s="83"/>
      <c r="I32" s="83"/>
      <c r="J32" s="83"/>
      <c r="K32" s="83"/>
      <c r="L32" s="83"/>
    </row>
    <row r="33" spans="1:13">
      <c r="A33" s="60"/>
      <c r="B33" s="60"/>
      <c r="C33" s="67"/>
      <c r="D33" s="82"/>
      <c r="E33" s="82"/>
      <c r="F33" s="82"/>
      <c r="G33" s="82"/>
      <c r="H33" s="82"/>
      <c r="I33" s="82"/>
      <c r="J33" s="82"/>
      <c r="K33" s="82"/>
      <c r="L33" s="82"/>
      <c r="M33" s="60"/>
    </row>
    <row r="34" spans="1:13">
      <c r="A34" s="60"/>
      <c r="B34" s="60"/>
      <c r="C34" s="67"/>
      <c r="D34" s="82"/>
      <c r="E34" s="82"/>
      <c r="F34" s="82"/>
      <c r="G34" s="82"/>
      <c r="H34" s="82"/>
      <c r="I34" s="82"/>
      <c r="J34" s="82"/>
      <c r="K34" s="82"/>
      <c r="L34" s="82"/>
      <c r="M34" s="60"/>
    </row>
    <row r="35" spans="1:13">
      <c r="A35" s="60"/>
      <c r="B35" s="60"/>
      <c r="C35" s="67"/>
      <c r="D35" s="82"/>
      <c r="E35" s="82"/>
      <c r="F35" s="82"/>
      <c r="G35" s="82"/>
      <c r="H35" s="82"/>
      <c r="I35" s="82"/>
      <c r="J35" s="82"/>
      <c r="K35" s="82"/>
      <c r="L35" s="82"/>
      <c r="M35" s="60"/>
    </row>
    <row r="36" spans="1:13">
      <c r="A36" s="60"/>
      <c r="B36" s="60"/>
      <c r="C36" s="67"/>
      <c r="D36" s="82"/>
      <c r="E36" s="82"/>
      <c r="F36" s="82"/>
      <c r="G36" s="82"/>
      <c r="H36" s="82"/>
      <c r="I36" s="82"/>
      <c r="J36" s="82"/>
      <c r="K36" s="82"/>
      <c r="L36" s="82"/>
      <c r="M36" s="60"/>
    </row>
    <row r="37" spans="1:12">
      <c r="A37" s="60"/>
      <c r="B37" s="60"/>
      <c r="C37" s="67"/>
      <c r="D37" s="60"/>
      <c r="I37" s="89"/>
      <c r="J37" s="89"/>
      <c r="K37" s="89"/>
      <c r="L37" s="89"/>
    </row>
    <row r="38" spans="1:4">
      <c r="A38" s="60"/>
      <c r="B38" s="60"/>
      <c r="C38" s="67"/>
      <c r="D38" s="60"/>
    </row>
    <row r="39" spans="1:4">
      <c r="A39" s="60"/>
      <c r="B39" s="60"/>
      <c r="C39" s="67"/>
      <c r="D39" s="60"/>
    </row>
    <row r="40" spans="1:4">
      <c r="A40" s="60"/>
      <c r="B40" s="60"/>
      <c r="C40" s="67"/>
      <c r="D40" s="60"/>
    </row>
    <row r="41" spans="1:4">
      <c r="A41" s="60"/>
      <c r="B41" s="60"/>
      <c r="C41" s="67"/>
      <c r="D41" s="60"/>
    </row>
    <row r="42" spans="1:4">
      <c r="A42" s="60"/>
      <c r="B42" s="60"/>
      <c r="C42" s="67"/>
      <c r="D42" s="60"/>
    </row>
    <row r="43" spans="1:4">
      <c r="A43" s="60"/>
      <c r="B43" s="60"/>
      <c r="C43" s="67"/>
      <c r="D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4">
      <c r="A58" s="60"/>
      <c r="B58" s="60"/>
      <c r="C58" s="67"/>
      <c r="D58" s="60"/>
    </row>
    <row r="59" spans="1:3">
      <c r="A59" s="60"/>
      <c r="B59" s="60"/>
      <c r="C59" s="60"/>
    </row>
    <row r="60" spans="1:3">
      <c r="A60" s="60"/>
      <c r="B60" s="60"/>
      <c r="C60" s="60"/>
    </row>
    <row r="61" spans="1:3">
      <c r="A61" s="60"/>
      <c r="B61" s="60"/>
      <c r="C61" s="60"/>
    </row>
    <row r="62" spans="1:3">
      <c r="A62" s="60"/>
      <c r="B62" s="60"/>
      <c r="C62" s="60"/>
    </row>
    <row r="63" spans="1:3">
      <c r="A63" s="60"/>
      <c r="B63" s="60"/>
      <c r="C63" s="60"/>
    </row>
  </sheetData>
  <mergeCells count="15">
    <mergeCell ref="A1:B1"/>
    <mergeCell ref="E1:H1"/>
    <mergeCell ref="A2:D2"/>
    <mergeCell ref="E3:J3"/>
    <mergeCell ref="E4:F4"/>
    <mergeCell ref="G4:H4"/>
    <mergeCell ref="I4:J4"/>
    <mergeCell ref="A6:L6"/>
    <mergeCell ref="A12:L12"/>
    <mergeCell ref="A22:L2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8"/>
  <sheetViews>
    <sheetView topLeftCell="A5" workbookViewId="0">
      <selection activeCell="A1" sqref="A1:N24"/>
    </sheetView>
  </sheetViews>
  <sheetFormatPr defaultColWidth="9.13888888888889" defaultRowHeight="14.4"/>
  <cols>
    <col min="1" max="1" width="10.5740740740741" customWidth="1"/>
    <col min="2" max="2" width="34.287037037037" customWidth="1"/>
    <col min="3" max="3" width="7.28703703703704" customWidth="1"/>
    <col min="4" max="4" width="5.42592592592593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9.71296296296296" customWidth="1"/>
    <col min="12" max="12" width="9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14">
      <c r="A1" s="1" t="s">
        <v>0</v>
      </c>
      <c r="B1" s="1"/>
      <c r="C1" s="1"/>
      <c r="D1" s="1"/>
      <c r="E1" t="s">
        <v>116</v>
      </c>
      <c r="M1" s="60"/>
      <c r="N1" s="60"/>
    </row>
    <row r="2" ht="15.6" spans="1:14">
      <c r="A2" s="2" t="s">
        <v>2</v>
      </c>
      <c r="B2" s="2"/>
      <c r="C2" s="2"/>
      <c r="D2" s="2"/>
      <c r="E2" s="3" t="s">
        <v>152</v>
      </c>
      <c r="F2" s="3"/>
      <c r="G2" s="3"/>
      <c r="H2" s="3"/>
      <c r="I2" s="2"/>
      <c r="J2" s="2"/>
      <c r="K2" s="2"/>
      <c r="L2" s="2"/>
      <c r="M2" s="61"/>
      <c r="N2" s="61"/>
    </row>
    <row r="3" ht="15" customHeight="1" spans="1:1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</row>
    <row r="4" ht="15" customHeight="1" spans="1:1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</row>
    <row r="5" ht="46.25" spans="1:1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</row>
    <row r="6" spans="1:14">
      <c r="A6" s="16" t="s">
        <v>117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</row>
    <row r="7" spans="1:14">
      <c r="A7" s="45" t="s">
        <v>73</v>
      </c>
      <c r="B7" s="91" t="s">
        <v>74</v>
      </c>
      <c r="C7" s="92">
        <v>200</v>
      </c>
      <c r="D7" s="93">
        <v>250</v>
      </c>
      <c r="E7" s="22">
        <v>4.97</v>
      </c>
      <c r="F7" s="23">
        <v>6.22</v>
      </c>
      <c r="G7" s="22">
        <v>6.88</v>
      </c>
      <c r="H7" s="23">
        <v>8.6</v>
      </c>
      <c r="I7" s="22">
        <v>30.24</v>
      </c>
      <c r="J7" s="23">
        <v>37.8</v>
      </c>
      <c r="K7" s="22">
        <v>202.7</v>
      </c>
      <c r="L7" s="23">
        <v>253.3</v>
      </c>
      <c r="M7" s="20">
        <v>0.53</v>
      </c>
      <c r="N7" s="72">
        <v>0.67</v>
      </c>
    </row>
    <row r="8" spans="1:14">
      <c r="A8" s="32" t="s">
        <v>42</v>
      </c>
      <c r="B8" s="33" t="s">
        <v>43</v>
      </c>
      <c r="C8" s="26">
        <v>40</v>
      </c>
      <c r="D8" s="27">
        <v>40</v>
      </c>
      <c r="E8" s="26">
        <v>2.45</v>
      </c>
      <c r="F8" s="34">
        <v>2.45</v>
      </c>
      <c r="G8" s="22">
        <v>7.55</v>
      </c>
      <c r="H8" s="23">
        <v>7.55</v>
      </c>
      <c r="I8" s="20">
        <v>14.62</v>
      </c>
      <c r="J8" s="29">
        <v>14.62</v>
      </c>
      <c r="K8" s="20">
        <v>136</v>
      </c>
      <c r="L8" s="29">
        <v>136</v>
      </c>
      <c r="M8" s="20">
        <v>0</v>
      </c>
      <c r="N8" s="101">
        <v>0</v>
      </c>
    </row>
    <row r="9" spans="1:14">
      <c r="A9" s="24" t="s">
        <v>94</v>
      </c>
      <c r="B9" s="94" t="s">
        <v>95</v>
      </c>
      <c r="C9" s="20">
        <v>200</v>
      </c>
      <c r="D9" s="29">
        <v>200</v>
      </c>
      <c r="E9" s="95">
        <v>3.35</v>
      </c>
      <c r="F9" s="96">
        <v>3.35</v>
      </c>
      <c r="G9" s="95">
        <v>2.56</v>
      </c>
      <c r="H9" s="96">
        <v>2.56</v>
      </c>
      <c r="I9" s="95">
        <v>13.09</v>
      </c>
      <c r="J9" s="96">
        <v>13.09</v>
      </c>
      <c r="K9" s="95">
        <v>89.3</v>
      </c>
      <c r="L9" s="96">
        <v>89.3</v>
      </c>
      <c r="M9" s="102">
        <v>0.5</v>
      </c>
      <c r="N9" s="86">
        <v>0.52</v>
      </c>
    </row>
    <row r="10" spans="1:14">
      <c r="A10" s="32"/>
      <c r="B10" s="30" t="s">
        <v>35</v>
      </c>
      <c r="C10" s="20">
        <v>60</v>
      </c>
      <c r="D10" s="29">
        <v>60</v>
      </c>
      <c r="E10" s="22">
        <v>3.85</v>
      </c>
      <c r="F10" s="23">
        <v>3.85</v>
      </c>
      <c r="G10" s="22">
        <v>0.4</v>
      </c>
      <c r="H10" s="23">
        <v>0.4</v>
      </c>
      <c r="I10" s="22">
        <v>24.75</v>
      </c>
      <c r="J10" s="23">
        <v>24.75</v>
      </c>
      <c r="K10" s="22">
        <v>118</v>
      </c>
      <c r="L10" s="23">
        <v>118</v>
      </c>
      <c r="M10" s="20">
        <v>0.1</v>
      </c>
      <c r="N10" s="68">
        <v>0.1</v>
      </c>
    </row>
    <row r="11" spans="1:14">
      <c r="A11" s="35"/>
      <c r="B11" s="36" t="s">
        <v>23</v>
      </c>
      <c r="C11" s="8">
        <f t="shared" ref="C11:N11" si="0">SUM(C7:C10)</f>
        <v>500</v>
      </c>
      <c r="D11" s="8">
        <f t="shared" si="0"/>
        <v>550</v>
      </c>
      <c r="E11" s="8">
        <f t="shared" si="0"/>
        <v>14.62</v>
      </c>
      <c r="F11" s="8">
        <f t="shared" si="0"/>
        <v>15.87</v>
      </c>
      <c r="G11" s="8">
        <f t="shared" si="0"/>
        <v>17.39</v>
      </c>
      <c r="H11" s="8">
        <f t="shared" si="0"/>
        <v>19.11</v>
      </c>
      <c r="I11" s="8">
        <f t="shared" si="0"/>
        <v>82.7</v>
      </c>
      <c r="J11" s="8">
        <f t="shared" si="0"/>
        <v>90.26</v>
      </c>
      <c r="K11" s="8">
        <f t="shared" si="0"/>
        <v>546</v>
      </c>
      <c r="L11" s="8">
        <f t="shared" si="0"/>
        <v>596.6</v>
      </c>
      <c r="M11" s="8">
        <f t="shared" si="0"/>
        <v>1.13</v>
      </c>
      <c r="N11" s="8">
        <f t="shared" si="0"/>
        <v>1.29</v>
      </c>
    </row>
    <row r="12" spans="1:1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</row>
    <row r="13" spans="1:14">
      <c r="A13" s="78" t="s">
        <v>46</v>
      </c>
      <c r="B13" s="42" t="s">
        <v>47</v>
      </c>
      <c r="C13" s="20">
        <v>60</v>
      </c>
      <c r="D13" s="39">
        <v>100</v>
      </c>
      <c r="E13" s="22">
        <v>0.42</v>
      </c>
      <c r="F13" s="40">
        <v>0.7</v>
      </c>
      <c r="G13" s="22">
        <v>12.03</v>
      </c>
      <c r="H13" s="40">
        <v>20.05</v>
      </c>
      <c r="I13" s="20">
        <v>1.64</v>
      </c>
      <c r="J13" s="40">
        <v>2.73</v>
      </c>
      <c r="K13" s="22">
        <v>116.22</v>
      </c>
      <c r="L13" s="40">
        <v>193.7</v>
      </c>
      <c r="M13" s="73">
        <v>4.8</v>
      </c>
      <c r="N13" s="72">
        <v>8</v>
      </c>
    </row>
    <row r="14" spans="1:14">
      <c r="A14" s="41" t="s">
        <v>66</v>
      </c>
      <c r="B14" s="42" t="s">
        <v>67</v>
      </c>
      <c r="C14" s="43" t="s">
        <v>68</v>
      </c>
      <c r="D14" s="44" t="s">
        <v>69</v>
      </c>
      <c r="E14" s="22">
        <v>1.7</v>
      </c>
      <c r="F14" s="40">
        <v>2.13</v>
      </c>
      <c r="G14" s="22">
        <v>5.84</v>
      </c>
      <c r="H14" s="40">
        <v>7.3</v>
      </c>
      <c r="I14" s="22">
        <v>7.68</v>
      </c>
      <c r="J14" s="40">
        <v>9.6</v>
      </c>
      <c r="K14" s="22">
        <v>91.2</v>
      </c>
      <c r="L14" s="40">
        <v>114</v>
      </c>
      <c r="M14" s="73">
        <v>24.8</v>
      </c>
      <c r="N14" s="72">
        <v>30.98</v>
      </c>
    </row>
    <row r="15" spans="1:14">
      <c r="A15" s="41" t="s">
        <v>153</v>
      </c>
      <c r="B15" s="30" t="s">
        <v>154</v>
      </c>
      <c r="C15" s="77">
        <v>100</v>
      </c>
      <c r="D15" s="39">
        <v>100</v>
      </c>
      <c r="E15" s="22">
        <v>20.4</v>
      </c>
      <c r="F15" s="40">
        <v>20.4</v>
      </c>
      <c r="G15" s="22">
        <v>13.3</v>
      </c>
      <c r="H15" s="40">
        <v>13.3</v>
      </c>
      <c r="I15" s="22">
        <v>10.03</v>
      </c>
      <c r="J15" s="40">
        <v>10.03</v>
      </c>
      <c r="K15" s="22">
        <v>241.7</v>
      </c>
      <c r="L15" s="40">
        <v>241.7</v>
      </c>
      <c r="M15" s="73">
        <v>14.52</v>
      </c>
      <c r="N15" s="72">
        <v>14.52</v>
      </c>
    </row>
    <row r="16" spans="1:14">
      <c r="A16" s="97" t="s">
        <v>101</v>
      </c>
      <c r="B16" s="98" t="s">
        <v>102</v>
      </c>
      <c r="C16" s="20">
        <v>150</v>
      </c>
      <c r="D16" s="46">
        <v>180</v>
      </c>
      <c r="E16" s="22">
        <v>3.06</v>
      </c>
      <c r="F16" s="40">
        <v>3.67</v>
      </c>
      <c r="G16" s="20">
        <v>4.8</v>
      </c>
      <c r="H16" s="40">
        <v>5.76</v>
      </c>
      <c r="I16" s="22">
        <v>20.45</v>
      </c>
      <c r="J16" s="40">
        <v>24.54</v>
      </c>
      <c r="K16" s="22">
        <v>138</v>
      </c>
      <c r="L16" s="40">
        <f t="shared" ref="L16:L20" si="1">F16*4+H16*9+J16*4</f>
        <v>164.68</v>
      </c>
      <c r="M16" s="73">
        <v>10.4</v>
      </c>
      <c r="N16" s="72">
        <v>12.48</v>
      </c>
    </row>
    <row r="17" spans="1:14">
      <c r="A17" s="48" t="s">
        <v>75</v>
      </c>
      <c r="B17" s="30" t="s">
        <v>76</v>
      </c>
      <c r="C17" s="20">
        <v>200</v>
      </c>
      <c r="D17" s="46">
        <v>200</v>
      </c>
      <c r="E17" s="22">
        <v>0</v>
      </c>
      <c r="F17" s="40">
        <v>0</v>
      </c>
      <c r="G17" s="31">
        <v>0</v>
      </c>
      <c r="H17" s="40">
        <v>0</v>
      </c>
      <c r="I17" s="22">
        <v>18.16</v>
      </c>
      <c r="J17" s="40">
        <v>18.16</v>
      </c>
      <c r="K17" s="22">
        <v>72</v>
      </c>
      <c r="L17" s="40">
        <v>72</v>
      </c>
      <c r="M17" s="73">
        <v>0</v>
      </c>
      <c r="N17" s="72">
        <v>0</v>
      </c>
    </row>
    <row r="18" spans="1:14">
      <c r="A18" s="48"/>
      <c r="B18" s="30" t="s">
        <v>115</v>
      </c>
      <c r="C18" s="20">
        <v>200</v>
      </c>
      <c r="D18" s="46">
        <v>200</v>
      </c>
      <c r="E18" s="22">
        <v>0.4</v>
      </c>
      <c r="F18" s="40">
        <v>0.4</v>
      </c>
      <c r="G18" s="31">
        <v>0.4</v>
      </c>
      <c r="H18" s="40">
        <v>0.4</v>
      </c>
      <c r="I18" s="22">
        <v>9.8</v>
      </c>
      <c r="J18" s="40">
        <v>9.8</v>
      </c>
      <c r="K18" s="22">
        <v>44.4</v>
      </c>
      <c r="L18" s="40">
        <v>44.4</v>
      </c>
      <c r="M18" s="73">
        <v>4</v>
      </c>
      <c r="N18" s="72">
        <v>4</v>
      </c>
    </row>
    <row r="19" spans="1:14">
      <c r="A19" s="48"/>
      <c r="B19" s="30" t="s">
        <v>34</v>
      </c>
      <c r="C19" s="20">
        <v>30</v>
      </c>
      <c r="D19" s="46">
        <v>40</v>
      </c>
      <c r="E19" s="22">
        <f>C19*6.6/100</f>
        <v>1.98</v>
      </c>
      <c r="F19" s="40">
        <f>D19*6.6/100</f>
        <v>2.64</v>
      </c>
      <c r="G19" s="22">
        <f>C19*1.1/100</f>
        <v>0.33</v>
      </c>
      <c r="H19" s="40">
        <f>D19*1.1/100</f>
        <v>0.44</v>
      </c>
      <c r="I19" s="22">
        <f>C19*43.9/100</f>
        <v>13.17</v>
      </c>
      <c r="J19" s="40">
        <f>D19*43.9/100</f>
        <v>17.56</v>
      </c>
      <c r="K19" s="22">
        <f>E19*4+G19*9+I19*4</f>
        <v>63.57</v>
      </c>
      <c r="L19" s="40">
        <f t="shared" si="1"/>
        <v>84.76</v>
      </c>
      <c r="M19" s="73">
        <v>0.12</v>
      </c>
      <c r="N19" s="72">
        <v>0.16</v>
      </c>
    </row>
    <row r="20" spans="1:14">
      <c r="A20" s="24"/>
      <c r="B20" s="30" t="s">
        <v>35</v>
      </c>
      <c r="C20" s="20">
        <v>30</v>
      </c>
      <c r="D20" s="46">
        <v>30</v>
      </c>
      <c r="E20" s="22">
        <f>C20*7.7/100</f>
        <v>2.31</v>
      </c>
      <c r="F20" s="40">
        <f>D20*7.7/100</f>
        <v>2.31</v>
      </c>
      <c r="G20" s="22">
        <f>C20*0.8/100</f>
        <v>0.24</v>
      </c>
      <c r="H20" s="40">
        <f>D20*0.8/100</f>
        <v>0.24</v>
      </c>
      <c r="I20" s="22">
        <f>C20*49.5/100</f>
        <v>14.85</v>
      </c>
      <c r="J20" s="40">
        <f>D20*49.5/100</f>
        <v>14.85</v>
      </c>
      <c r="K20" s="22">
        <f>E20*4+G20*9+I20*4</f>
        <v>70.8</v>
      </c>
      <c r="L20" s="40">
        <f t="shared" si="1"/>
        <v>70.8</v>
      </c>
      <c r="M20" s="73">
        <v>0.1</v>
      </c>
      <c r="N20" s="72">
        <v>0.12</v>
      </c>
    </row>
    <row r="21" spans="1:14">
      <c r="A21" s="24"/>
      <c r="B21" s="36" t="s">
        <v>37</v>
      </c>
      <c r="C21" s="8">
        <v>970</v>
      </c>
      <c r="D21" s="55">
        <v>1000</v>
      </c>
      <c r="E21" s="56">
        <f t="shared" ref="E21:N21" si="2">SUM(E13:E20)</f>
        <v>30.27</v>
      </c>
      <c r="F21" s="56">
        <f t="shared" si="2"/>
        <v>32.25</v>
      </c>
      <c r="G21" s="56">
        <f t="shared" si="2"/>
        <v>36.94</v>
      </c>
      <c r="H21" s="56">
        <f t="shared" si="2"/>
        <v>47.49</v>
      </c>
      <c r="I21" s="56">
        <f t="shared" si="2"/>
        <v>95.78</v>
      </c>
      <c r="J21" s="56">
        <f t="shared" si="2"/>
        <v>107.27</v>
      </c>
      <c r="K21" s="56">
        <f t="shared" si="2"/>
        <v>837.89</v>
      </c>
      <c r="L21" s="56">
        <f t="shared" si="2"/>
        <v>986.04</v>
      </c>
      <c r="M21" s="56">
        <f t="shared" si="2"/>
        <v>58.74</v>
      </c>
      <c r="N21" s="56">
        <f t="shared" si="2"/>
        <v>70.26</v>
      </c>
    </row>
    <row r="22" spans="1:14">
      <c r="A22" s="57"/>
      <c r="B22" s="36"/>
      <c r="C22" s="8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>
      <c r="A23" s="58"/>
      <c r="B23" s="36" t="s">
        <v>38</v>
      </c>
      <c r="C23" s="8">
        <v>1470</v>
      </c>
      <c r="D23" s="59">
        <v>1550</v>
      </c>
      <c r="E23" s="56">
        <v>44.89</v>
      </c>
      <c r="F23" s="56">
        <v>48.12</v>
      </c>
      <c r="G23" s="56">
        <v>54.33</v>
      </c>
      <c r="H23" s="56">
        <v>66.6</v>
      </c>
      <c r="I23" s="56">
        <v>189.97</v>
      </c>
      <c r="J23" s="56">
        <v>197.53</v>
      </c>
      <c r="K23" s="56">
        <v>1383.89</v>
      </c>
      <c r="L23" s="56">
        <v>1583.49</v>
      </c>
      <c r="M23" s="56">
        <v>59.87</v>
      </c>
      <c r="N23" s="56">
        <v>71.55</v>
      </c>
    </row>
    <row r="24" spans="1:14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3"/>
      <c r="N24" s="104"/>
    </row>
    <row r="25" spans="1:10">
      <c r="A25" s="84"/>
      <c r="B25" s="84"/>
      <c r="C25" s="84"/>
      <c r="D25" s="84"/>
      <c r="E25" s="60"/>
      <c r="F25" s="67"/>
      <c r="G25" s="84"/>
      <c r="H25" s="84"/>
      <c r="I25" s="84"/>
      <c r="J25" s="84"/>
    </row>
    <row r="26" spans="1:10">
      <c r="A26" s="84"/>
      <c r="B26" s="84"/>
      <c r="C26" s="84"/>
      <c r="D26" s="84"/>
      <c r="E26" s="60"/>
      <c r="F26" s="67"/>
      <c r="G26" s="84"/>
      <c r="H26" s="84"/>
      <c r="I26" s="84"/>
      <c r="J26" s="84"/>
    </row>
    <row r="27" spans="1:10">
      <c r="A27" s="84"/>
      <c r="B27" s="84"/>
      <c r="C27" s="84"/>
      <c r="D27" s="84"/>
      <c r="E27" s="60"/>
      <c r="F27" s="67"/>
      <c r="G27" s="84"/>
      <c r="H27" s="84"/>
      <c r="I27" s="84"/>
      <c r="J27" s="84"/>
    </row>
    <row r="28" spans="1:10">
      <c r="A28" s="84"/>
      <c r="B28" s="84"/>
      <c r="C28" s="84"/>
      <c r="D28" s="84"/>
      <c r="E28" s="60"/>
      <c r="F28" s="67"/>
      <c r="G28" s="84"/>
      <c r="H28" s="84"/>
      <c r="I28" s="84"/>
      <c r="J28" s="84"/>
    </row>
    <row r="29" spans="1:10">
      <c r="A29" s="84"/>
      <c r="B29" s="84"/>
      <c r="C29" s="84"/>
      <c r="D29" s="84"/>
      <c r="E29" s="61"/>
      <c r="F29" s="67"/>
      <c r="G29" s="84"/>
      <c r="H29" s="84"/>
      <c r="I29" s="84"/>
      <c r="J29" s="84"/>
    </row>
    <row r="30" spans="1:20">
      <c r="A30" s="99"/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3"/>
      <c r="N30" s="104"/>
      <c r="T30" s="105"/>
    </row>
    <row r="31" spans="1:20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N31" s="87"/>
      <c r="T31" s="84"/>
    </row>
    <row r="32" spans="1:20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N32" s="87"/>
      <c r="T32" s="84"/>
    </row>
    <row r="33" spans="1:20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  <c r="N33" s="88"/>
      <c r="T33" s="90"/>
    </row>
    <row r="34" spans="1:20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  <c r="N34" s="60"/>
      <c r="T34" s="60"/>
    </row>
    <row r="35" spans="1:12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2">
      <c r="A37" s="61"/>
      <c r="B37" s="61"/>
      <c r="C37" s="61"/>
      <c r="D37" s="83"/>
      <c r="E37" s="83"/>
      <c r="F37" s="83"/>
      <c r="G37" s="83"/>
      <c r="H37" s="83"/>
      <c r="I37" s="83"/>
      <c r="J37" s="83"/>
      <c r="K37" s="83"/>
      <c r="L37" s="83"/>
    </row>
    <row r="38" spans="1:12">
      <c r="A38" s="60"/>
      <c r="B38" s="60"/>
      <c r="C38" s="67"/>
      <c r="D38" s="82"/>
      <c r="E38" s="83"/>
      <c r="F38" s="83"/>
      <c r="G38" s="83"/>
      <c r="H38" s="83"/>
      <c r="I38" s="83"/>
      <c r="J38" s="83"/>
      <c r="K38" s="83"/>
      <c r="L38" s="83"/>
    </row>
    <row r="39" spans="1:12">
      <c r="A39" s="60"/>
      <c r="B39" s="60"/>
      <c r="C39" s="67"/>
      <c r="D39" s="82"/>
      <c r="E39" s="82"/>
      <c r="F39" s="82"/>
      <c r="G39" s="82"/>
      <c r="H39" s="82"/>
      <c r="I39" s="82"/>
      <c r="J39" s="82"/>
      <c r="K39" s="82"/>
      <c r="L39" s="82"/>
    </row>
    <row r="40" spans="1:13">
      <c r="A40" s="60"/>
      <c r="B40" s="60"/>
      <c r="C40" s="67"/>
      <c r="D40" s="82"/>
      <c r="E40" s="82"/>
      <c r="F40" s="82"/>
      <c r="G40" s="82"/>
      <c r="H40" s="82"/>
      <c r="I40" s="82"/>
      <c r="J40" s="82"/>
      <c r="K40" s="82"/>
      <c r="L40" s="82"/>
      <c r="M40" s="60"/>
    </row>
    <row r="41" spans="1:13">
      <c r="A41" s="60"/>
      <c r="B41" s="60"/>
      <c r="C41" s="67"/>
      <c r="D41" s="82"/>
      <c r="E41" s="82"/>
      <c r="F41" s="82"/>
      <c r="G41" s="82"/>
      <c r="H41" s="82"/>
      <c r="I41" s="82"/>
      <c r="J41" s="82"/>
      <c r="K41" s="82"/>
      <c r="L41" s="82"/>
      <c r="M41" s="60"/>
    </row>
    <row r="42" spans="1:13">
      <c r="A42" s="60"/>
      <c r="B42" s="60"/>
      <c r="C42" s="67"/>
      <c r="D42" s="60"/>
      <c r="E42" s="82"/>
      <c r="F42" s="82"/>
      <c r="G42" s="82"/>
      <c r="H42" s="82"/>
      <c r="I42" s="82"/>
      <c r="J42" s="82"/>
      <c r="K42" s="82"/>
      <c r="L42" s="82"/>
      <c r="M42" s="60"/>
    </row>
    <row r="43" spans="1:13">
      <c r="A43" s="60"/>
      <c r="B43" s="60"/>
      <c r="C43" s="67"/>
      <c r="D43" s="60"/>
      <c r="I43" s="89"/>
      <c r="J43" s="89"/>
      <c r="K43" s="89"/>
      <c r="L43" s="89"/>
      <c r="M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4">
      <c r="A58" s="60"/>
      <c r="B58" s="60"/>
      <c r="C58" s="67"/>
      <c r="D58" s="60"/>
    </row>
    <row r="59" spans="1:4">
      <c r="A59" s="60"/>
      <c r="B59" s="60"/>
      <c r="C59" s="67"/>
      <c r="D59" s="60"/>
    </row>
    <row r="60" spans="1:4">
      <c r="A60" s="60"/>
      <c r="B60" s="60"/>
      <c r="C60" s="67"/>
      <c r="D60" s="60"/>
    </row>
    <row r="61" spans="1:4">
      <c r="A61" s="60"/>
      <c r="B61" s="60"/>
      <c r="C61" s="67"/>
      <c r="D61" s="60"/>
    </row>
    <row r="62" spans="1:4">
      <c r="A62" s="60"/>
      <c r="B62" s="60"/>
      <c r="C62" s="67"/>
      <c r="D62" s="60"/>
    </row>
    <row r="63" spans="1:4">
      <c r="A63" s="60"/>
      <c r="B63" s="60"/>
      <c r="C63" s="67"/>
      <c r="D63" s="60"/>
    </row>
    <row r="64" spans="1:3">
      <c r="A64" s="60"/>
      <c r="B64" s="60"/>
      <c r="C64" s="60"/>
    </row>
    <row r="65" spans="1:3">
      <c r="A65" s="60"/>
      <c r="B65" s="60"/>
      <c r="C65" s="60"/>
    </row>
    <row r="66" spans="1:3">
      <c r="A66" s="60"/>
      <c r="B66" s="60"/>
      <c r="C66" s="60"/>
    </row>
    <row r="67" spans="1:3">
      <c r="A67" s="60"/>
      <c r="B67" s="60"/>
      <c r="C67" s="60"/>
    </row>
    <row r="68" spans="1:3">
      <c r="A68" s="60"/>
      <c r="B68" s="60"/>
      <c r="C68" s="60"/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5"/>
  <sheetViews>
    <sheetView workbookViewId="0">
      <selection activeCell="A1" sqref="A1:N22"/>
    </sheetView>
  </sheetViews>
  <sheetFormatPr defaultColWidth="9.13888888888889" defaultRowHeight="14.4"/>
  <cols>
    <col min="1" max="1" width="10.5740740740741" customWidth="1"/>
    <col min="2" max="2" width="31.1388888888889" customWidth="1"/>
    <col min="3" max="3" width="7.28703703703704" customWidth="1"/>
    <col min="4" max="4" width="9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9.71296296296296" customWidth="1"/>
    <col min="12" max="12" width="9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24">
      <c r="A1" s="1" t="s">
        <v>0</v>
      </c>
      <c r="B1" s="1"/>
      <c r="C1" s="1"/>
      <c r="D1" s="1"/>
      <c r="E1" t="s">
        <v>116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ht="15.6" spans="1:24">
      <c r="A2" s="2" t="s">
        <v>2</v>
      </c>
      <c r="B2" s="2"/>
      <c r="C2" s="2"/>
      <c r="D2" s="2"/>
      <c r="E2" s="3" t="s">
        <v>155</v>
      </c>
      <c r="F2" s="3"/>
      <c r="G2" s="3"/>
      <c r="H2" s="3"/>
      <c r="I2" s="2"/>
      <c r="J2" s="2"/>
      <c r="K2" s="2"/>
      <c r="L2" s="2"/>
      <c r="M2" s="61"/>
      <c r="N2" s="61"/>
      <c r="O2" s="60"/>
      <c r="P2" s="60"/>
      <c r="Q2" s="60"/>
      <c r="R2" s="60"/>
      <c r="S2" s="61"/>
      <c r="T2" s="61"/>
      <c r="U2" s="60"/>
      <c r="V2" s="60"/>
      <c r="W2" s="60"/>
      <c r="X2" s="60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  <c r="O3" s="84"/>
      <c r="P3" s="84"/>
      <c r="Q3" s="84"/>
      <c r="R3" s="84"/>
      <c r="S3" s="60"/>
      <c r="T3" s="67"/>
      <c r="U3" s="84"/>
      <c r="V3" s="84"/>
      <c r="W3" s="84"/>
      <c r="X3" s="84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  <c r="O4" s="84"/>
      <c r="P4" s="84"/>
      <c r="Q4" s="84"/>
      <c r="R4" s="84"/>
      <c r="S4" s="60"/>
      <c r="T4" s="67"/>
      <c r="U4" s="84"/>
      <c r="V4" s="84"/>
      <c r="W4" s="84"/>
      <c r="X4" s="84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84"/>
      <c r="P5" s="84"/>
      <c r="Q5" s="84"/>
      <c r="R5" s="84"/>
      <c r="S5" s="60"/>
      <c r="T5" s="67"/>
      <c r="U5" s="84"/>
      <c r="V5" s="84"/>
      <c r="W5" s="84"/>
      <c r="X5" s="84"/>
    </row>
    <row r="6" spans="1:24">
      <c r="A6" s="16" t="s">
        <v>117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  <c r="O6" s="84"/>
      <c r="P6" s="84"/>
      <c r="Q6" s="84"/>
      <c r="R6" s="84"/>
      <c r="S6" s="60"/>
      <c r="T6" s="67"/>
      <c r="U6" s="84"/>
      <c r="V6" s="84"/>
      <c r="W6" s="84"/>
      <c r="X6" s="84"/>
    </row>
    <row r="7" spans="1:24">
      <c r="A7" s="18" t="s">
        <v>73</v>
      </c>
      <c r="B7" s="19" t="s">
        <v>156</v>
      </c>
      <c r="C7" s="20">
        <v>200</v>
      </c>
      <c r="D7" s="21">
        <v>250</v>
      </c>
      <c r="E7" s="22">
        <v>7.13</v>
      </c>
      <c r="F7" s="23">
        <v>8.91</v>
      </c>
      <c r="G7" s="22">
        <v>7.65</v>
      </c>
      <c r="H7" s="23">
        <v>9.56</v>
      </c>
      <c r="I7" s="22">
        <v>34.59</v>
      </c>
      <c r="J7" s="23">
        <v>43.24</v>
      </c>
      <c r="K7" s="20">
        <v>236</v>
      </c>
      <c r="L7" s="23">
        <v>295</v>
      </c>
      <c r="M7" s="20">
        <v>0.53</v>
      </c>
      <c r="N7" s="23">
        <v>0.66</v>
      </c>
      <c r="O7" s="84"/>
      <c r="P7" s="84"/>
      <c r="Q7" s="84"/>
      <c r="R7" s="84"/>
      <c r="S7" s="60"/>
      <c r="T7" s="67"/>
      <c r="U7" s="84"/>
      <c r="V7" s="84"/>
      <c r="W7" s="84"/>
      <c r="X7" s="84"/>
    </row>
    <row r="8" spans="1:24">
      <c r="A8" s="74"/>
      <c r="B8" s="75" t="s">
        <v>120</v>
      </c>
      <c r="C8" s="20">
        <v>40</v>
      </c>
      <c r="D8" s="76">
        <v>40</v>
      </c>
      <c r="E8" s="20">
        <v>5.84</v>
      </c>
      <c r="F8" s="29">
        <v>5.84</v>
      </c>
      <c r="G8" s="22">
        <v>5.29</v>
      </c>
      <c r="H8" s="23">
        <v>5.29</v>
      </c>
      <c r="I8" s="31">
        <f>C8*0/10</f>
        <v>0</v>
      </c>
      <c r="J8" s="68">
        <f>D8*0/10</f>
        <v>0</v>
      </c>
      <c r="K8" s="22">
        <v>72.22</v>
      </c>
      <c r="L8" s="23">
        <v>72.22</v>
      </c>
      <c r="M8" s="22">
        <v>0</v>
      </c>
      <c r="N8" s="23">
        <v>0</v>
      </c>
      <c r="O8" s="84"/>
      <c r="P8" s="84"/>
      <c r="Q8" s="84"/>
      <c r="R8" s="84"/>
      <c r="S8" s="60"/>
      <c r="T8" s="67"/>
      <c r="U8" s="84"/>
      <c r="V8" s="84"/>
      <c r="W8" s="84"/>
      <c r="X8" s="84"/>
    </row>
    <row r="9" spans="1:24">
      <c r="A9" s="24" t="s">
        <v>44</v>
      </c>
      <c r="B9" s="30" t="s">
        <v>45</v>
      </c>
      <c r="C9" s="20">
        <v>200</v>
      </c>
      <c r="D9" s="29">
        <v>200</v>
      </c>
      <c r="E9" s="22">
        <v>3.77</v>
      </c>
      <c r="F9" s="23">
        <v>3.77</v>
      </c>
      <c r="G9" s="31">
        <v>3.9</v>
      </c>
      <c r="H9" s="23">
        <v>3.9</v>
      </c>
      <c r="I9" s="22">
        <v>25.78</v>
      </c>
      <c r="J9" s="23">
        <v>25.78</v>
      </c>
      <c r="K9" s="22">
        <v>149</v>
      </c>
      <c r="L9" s="23">
        <v>149</v>
      </c>
      <c r="M9" s="20">
        <v>1.3</v>
      </c>
      <c r="N9" s="68">
        <v>1.3</v>
      </c>
      <c r="O9" s="84"/>
      <c r="P9" s="84"/>
      <c r="Q9" s="84"/>
      <c r="R9" s="84"/>
      <c r="S9" s="60"/>
      <c r="T9" s="67"/>
      <c r="U9" s="84"/>
      <c r="V9" s="84"/>
      <c r="W9" s="84"/>
      <c r="X9" s="84"/>
    </row>
    <row r="10" spans="1:24">
      <c r="A10" s="32"/>
      <c r="B10" s="30" t="s">
        <v>35</v>
      </c>
      <c r="C10" s="20">
        <v>60</v>
      </c>
      <c r="D10" s="29">
        <v>60</v>
      </c>
      <c r="E10" s="22">
        <v>3.85</v>
      </c>
      <c r="F10" s="23">
        <v>3.85</v>
      </c>
      <c r="G10" s="22">
        <v>0.4</v>
      </c>
      <c r="H10" s="23">
        <v>0.4</v>
      </c>
      <c r="I10" s="22">
        <v>24.75</v>
      </c>
      <c r="J10" s="23">
        <v>24.75</v>
      </c>
      <c r="K10" s="22">
        <v>118</v>
      </c>
      <c r="L10" s="23">
        <v>118</v>
      </c>
      <c r="M10" s="20">
        <v>0.1</v>
      </c>
      <c r="N10" s="68">
        <v>0.1</v>
      </c>
      <c r="O10" s="84"/>
      <c r="P10" s="84"/>
      <c r="Q10" s="84"/>
      <c r="R10" s="84"/>
      <c r="S10" s="60"/>
      <c r="T10" s="67"/>
      <c r="U10" s="84"/>
      <c r="V10" s="84"/>
      <c r="W10" s="84"/>
      <c r="X10" s="84"/>
    </row>
    <row r="11" spans="1:24">
      <c r="A11" s="35"/>
      <c r="B11" s="36" t="s">
        <v>23</v>
      </c>
      <c r="C11" s="8">
        <f t="shared" ref="C11:N11" si="0">SUM(C7:C10)</f>
        <v>500</v>
      </c>
      <c r="D11" s="8">
        <f t="shared" si="0"/>
        <v>550</v>
      </c>
      <c r="E11" s="8">
        <f t="shared" si="0"/>
        <v>20.59</v>
      </c>
      <c r="F11" s="8">
        <f t="shared" si="0"/>
        <v>22.37</v>
      </c>
      <c r="G11" s="8">
        <f t="shared" si="0"/>
        <v>17.24</v>
      </c>
      <c r="H11" s="8">
        <f t="shared" si="0"/>
        <v>19.15</v>
      </c>
      <c r="I11" s="8">
        <f t="shared" si="0"/>
        <v>85.12</v>
      </c>
      <c r="J11" s="8">
        <f t="shared" si="0"/>
        <v>93.77</v>
      </c>
      <c r="K11" s="8">
        <f t="shared" si="0"/>
        <v>575.22</v>
      </c>
      <c r="L11" s="8">
        <f t="shared" si="0"/>
        <v>634.22</v>
      </c>
      <c r="M11" s="8">
        <f t="shared" si="0"/>
        <v>1.93</v>
      </c>
      <c r="N11" s="8">
        <f t="shared" si="0"/>
        <v>2.06</v>
      </c>
      <c r="O11" s="84"/>
      <c r="P11" s="84"/>
      <c r="Q11" s="84"/>
      <c r="R11" s="84"/>
      <c r="S11" s="60"/>
      <c r="T11" s="67"/>
      <c r="U11" s="84"/>
      <c r="V11" s="84"/>
      <c r="W11" s="84"/>
      <c r="X11" s="84"/>
    </row>
    <row r="12" spans="1:2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  <c r="O12" s="84"/>
      <c r="P12" s="84"/>
      <c r="Q12" s="84"/>
      <c r="R12" s="84"/>
      <c r="S12" s="60"/>
      <c r="T12" s="67"/>
      <c r="U12" s="84"/>
      <c r="V12" s="84"/>
      <c r="W12" s="84"/>
      <c r="X12" s="84"/>
    </row>
    <row r="13" spans="1:24">
      <c r="A13" s="18"/>
      <c r="B13" s="25" t="s">
        <v>108</v>
      </c>
      <c r="C13" s="20">
        <v>60</v>
      </c>
      <c r="D13" s="39">
        <v>100</v>
      </c>
      <c r="E13" s="22">
        <f>C13*1.1/100</f>
        <v>0.66</v>
      </c>
      <c r="F13" s="40">
        <f>D13*1.1/100</f>
        <v>1.1</v>
      </c>
      <c r="G13" s="22">
        <f>C13*0.2/100</f>
        <v>0.12</v>
      </c>
      <c r="H13" s="40">
        <f>D13*0.2/100</f>
        <v>0.2</v>
      </c>
      <c r="I13" s="22">
        <f>C13*3.8/100</f>
        <v>2.28</v>
      </c>
      <c r="J13" s="40">
        <f>D13*3.8/100</f>
        <v>3.8</v>
      </c>
      <c r="K13" s="70">
        <f>E13*4+G13*9+I13*4</f>
        <v>12.84</v>
      </c>
      <c r="L13" s="71">
        <f>F13*4+H13*9+J13*4</f>
        <v>21.4</v>
      </c>
      <c r="M13" s="73">
        <v>8.2</v>
      </c>
      <c r="N13" s="72">
        <v>13.7</v>
      </c>
      <c r="O13" s="84"/>
      <c r="P13" s="84"/>
      <c r="Q13" s="84"/>
      <c r="R13" s="84"/>
      <c r="S13" s="60"/>
      <c r="T13" s="67"/>
      <c r="U13" s="84"/>
      <c r="V13" s="84"/>
      <c r="W13" s="84"/>
      <c r="X13" s="84"/>
    </row>
    <row r="14" spans="1:24">
      <c r="A14" s="41" t="s">
        <v>85</v>
      </c>
      <c r="B14" s="42" t="s">
        <v>86</v>
      </c>
      <c r="C14" s="43" t="s">
        <v>68</v>
      </c>
      <c r="D14" s="44" t="s">
        <v>69</v>
      </c>
      <c r="E14" s="22">
        <v>2.04</v>
      </c>
      <c r="F14" s="40">
        <v>2.54</v>
      </c>
      <c r="G14" s="22">
        <v>5.99</v>
      </c>
      <c r="H14" s="40">
        <v>7.49</v>
      </c>
      <c r="I14" s="22">
        <v>13.84</v>
      </c>
      <c r="J14" s="40">
        <v>17.3</v>
      </c>
      <c r="K14" s="22">
        <v>120.16</v>
      </c>
      <c r="L14" s="40">
        <v>150.2</v>
      </c>
      <c r="M14" s="73">
        <v>13.46</v>
      </c>
      <c r="N14" s="72">
        <v>16.83</v>
      </c>
      <c r="O14" s="84"/>
      <c r="P14" s="84"/>
      <c r="Q14" s="84"/>
      <c r="R14" s="84"/>
      <c r="S14" s="60"/>
      <c r="T14" s="67"/>
      <c r="U14" s="84"/>
      <c r="V14" s="84"/>
      <c r="W14" s="84"/>
      <c r="X14" s="84"/>
    </row>
    <row r="15" spans="1:24">
      <c r="A15" s="41" t="s">
        <v>157</v>
      </c>
      <c r="B15" s="30" t="s">
        <v>158</v>
      </c>
      <c r="C15" s="77">
        <v>120</v>
      </c>
      <c r="D15" s="39">
        <v>120</v>
      </c>
      <c r="E15" s="22">
        <v>10.11</v>
      </c>
      <c r="F15" s="40">
        <v>10.11</v>
      </c>
      <c r="G15" s="22">
        <v>8.79</v>
      </c>
      <c r="H15" s="40">
        <v>8.79</v>
      </c>
      <c r="I15" s="22">
        <v>7.93</v>
      </c>
      <c r="J15" s="40">
        <v>7.93</v>
      </c>
      <c r="K15" s="22">
        <v>151</v>
      </c>
      <c r="L15" s="40">
        <v>151</v>
      </c>
      <c r="M15" s="73">
        <v>13.36</v>
      </c>
      <c r="N15" s="72">
        <v>13.36</v>
      </c>
      <c r="O15" s="84"/>
      <c r="P15" s="84"/>
      <c r="Q15" s="84"/>
      <c r="R15" s="84"/>
      <c r="S15" s="60"/>
      <c r="T15" s="67"/>
      <c r="U15" s="84"/>
      <c r="V15" s="84"/>
      <c r="W15" s="84"/>
      <c r="X15" s="84"/>
    </row>
    <row r="16" spans="1:24">
      <c r="A16" s="78" t="s">
        <v>159</v>
      </c>
      <c r="B16" s="79" t="s">
        <v>160</v>
      </c>
      <c r="C16" s="20">
        <v>150</v>
      </c>
      <c r="D16" s="80">
        <v>180</v>
      </c>
      <c r="E16" s="22">
        <v>3.26</v>
      </c>
      <c r="F16" s="40">
        <v>3.91</v>
      </c>
      <c r="G16" s="22">
        <v>3.41</v>
      </c>
      <c r="H16" s="40">
        <v>4.09</v>
      </c>
      <c r="I16" s="20">
        <v>12.94</v>
      </c>
      <c r="J16" s="40">
        <v>15.53</v>
      </c>
      <c r="K16" s="20">
        <v>99</v>
      </c>
      <c r="L16" s="40">
        <v>118.8</v>
      </c>
      <c r="M16" s="20">
        <v>0.6</v>
      </c>
      <c r="N16" s="72">
        <v>0.72</v>
      </c>
      <c r="O16" s="84"/>
      <c r="P16" s="84"/>
      <c r="Q16" s="84"/>
      <c r="R16" s="84"/>
      <c r="S16" s="60"/>
      <c r="T16" s="67"/>
      <c r="U16" s="84"/>
      <c r="V16" s="84"/>
      <c r="W16" s="84"/>
      <c r="X16" s="84"/>
    </row>
    <row r="17" spans="1:24">
      <c r="A17" s="48" t="s">
        <v>54</v>
      </c>
      <c r="B17" s="30" t="s">
        <v>91</v>
      </c>
      <c r="C17" s="20">
        <v>200</v>
      </c>
      <c r="D17" s="46">
        <v>200</v>
      </c>
      <c r="E17" s="22">
        <v>0.97</v>
      </c>
      <c r="F17" s="40">
        <v>0.97</v>
      </c>
      <c r="G17" s="31">
        <v>0.05</v>
      </c>
      <c r="H17" s="40">
        <v>0.05</v>
      </c>
      <c r="I17" s="22">
        <v>19.3</v>
      </c>
      <c r="J17" s="40">
        <v>19.3</v>
      </c>
      <c r="K17" s="22">
        <v>81.3</v>
      </c>
      <c r="L17" s="40">
        <v>81.3</v>
      </c>
      <c r="M17" s="73">
        <v>0.3</v>
      </c>
      <c r="N17" s="72">
        <v>0.32</v>
      </c>
      <c r="O17" s="84"/>
      <c r="P17" s="84"/>
      <c r="Q17" s="84"/>
      <c r="R17" s="84"/>
      <c r="S17" s="60"/>
      <c r="T17" s="67"/>
      <c r="U17" s="84"/>
      <c r="V17" s="84"/>
      <c r="W17" s="84"/>
      <c r="X17" s="84"/>
    </row>
    <row r="18" spans="1:24">
      <c r="A18" s="48"/>
      <c r="B18" s="30" t="s">
        <v>34</v>
      </c>
      <c r="C18" s="20">
        <v>30</v>
      </c>
      <c r="D18" s="46">
        <v>40</v>
      </c>
      <c r="E18" s="22">
        <f>C18*6.6/100</f>
        <v>1.98</v>
      </c>
      <c r="F18" s="40">
        <f>D18*6.6/100</f>
        <v>2.64</v>
      </c>
      <c r="G18" s="22">
        <f>C18*1.1/100</f>
        <v>0.33</v>
      </c>
      <c r="H18" s="40">
        <f>D18*1.1/100</f>
        <v>0.44</v>
      </c>
      <c r="I18" s="22">
        <f>C18*43.9/100</f>
        <v>13.17</v>
      </c>
      <c r="J18" s="40">
        <f>D18*43.9/100</f>
        <v>17.56</v>
      </c>
      <c r="K18" s="22">
        <f>E18*4+G18*9+I18*4</f>
        <v>63.57</v>
      </c>
      <c r="L18" s="40">
        <f>F18*4+H18*9+J18*4</f>
        <v>84.76</v>
      </c>
      <c r="M18" s="73">
        <v>0.12</v>
      </c>
      <c r="N18" s="72">
        <v>0.16</v>
      </c>
      <c r="O18" s="84"/>
      <c r="P18" s="84"/>
      <c r="Q18" s="84"/>
      <c r="R18" s="84"/>
      <c r="S18" s="60"/>
      <c r="T18" s="67"/>
      <c r="U18" s="84"/>
      <c r="V18" s="84"/>
      <c r="W18" s="84"/>
      <c r="X18" s="84"/>
    </row>
    <row r="19" spans="1:24">
      <c r="A19" s="24"/>
      <c r="B19" s="30" t="s">
        <v>35</v>
      </c>
      <c r="C19" s="20">
        <v>30</v>
      </c>
      <c r="D19" s="46">
        <v>30</v>
      </c>
      <c r="E19" s="22">
        <f>C19*7.7/100</f>
        <v>2.31</v>
      </c>
      <c r="F19" s="40">
        <f>D19*7.7/100</f>
        <v>2.31</v>
      </c>
      <c r="G19" s="22">
        <f>C19*0.8/100</f>
        <v>0.24</v>
      </c>
      <c r="H19" s="40">
        <f>D19*0.8/100</f>
        <v>0.24</v>
      </c>
      <c r="I19" s="22">
        <f>C19*49.5/100</f>
        <v>14.85</v>
      </c>
      <c r="J19" s="40">
        <f>D19*49.5/100</f>
        <v>14.85</v>
      </c>
      <c r="K19" s="22">
        <f>E19*4+G19*9+I19*4</f>
        <v>70.8</v>
      </c>
      <c r="L19" s="40">
        <f>F19*4+H19*9+J19*4</f>
        <v>70.8</v>
      </c>
      <c r="M19" s="73">
        <v>0.1</v>
      </c>
      <c r="N19" s="72">
        <v>0.12</v>
      </c>
      <c r="O19" s="84"/>
      <c r="P19" s="84"/>
      <c r="Q19" s="84"/>
      <c r="R19" s="84"/>
      <c r="S19" s="60"/>
      <c r="T19" s="67"/>
      <c r="U19" s="84"/>
      <c r="V19" s="84"/>
      <c r="W19" s="84"/>
      <c r="X19" s="84"/>
    </row>
    <row r="20" spans="1:24">
      <c r="A20" s="24"/>
      <c r="B20" s="36" t="s">
        <v>37</v>
      </c>
      <c r="C20" s="8">
        <v>790</v>
      </c>
      <c r="D20" s="55">
        <v>920</v>
      </c>
      <c r="E20" s="56">
        <f t="shared" ref="E20:N20" si="1">SUM(E13:E19)</f>
        <v>21.33</v>
      </c>
      <c r="F20" s="56">
        <f t="shared" si="1"/>
        <v>23.58</v>
      </c>
      <c r="G20" s="56">
        <f t="shared" si="1"/>
        <v>18.93</v>
      </c>
      <c r="H20" s="56">
        <f t="shared" si="1"/>
        <v>21.3</v>
      </c>
      <c r="I20" s="56">
        <f t="shared" si="1"/>
        <v>84.31</v>
      </c>
      <c r="J20" s="56">
        <f t="shared" si="1"/>
        <v>96.27</v>
      </c>
      <c r="K20" s="56">
        <f t="shared" si="1"/>
        <v>598.67</v>
      </c>
      <c r="L20" s="56">
        <f t="shared" si="1"/>
        <v>678.26</v>
      </c>
      <c r="M20" s="56">
        <f t="shared" si="1"/>
        <v>36.14</v>
      </c>
      <c r="N20" s="56">
        <f t="shared" si="1"/>
        <v>45.21</v>
      </c>
      <c r="O20" s="84"/>
      <c r="P20" s="84"/>
      <c r="Q20" s="84"/>
      <c r="R20" s="84"/>
      <c r="S20" s="60"/>
      <c r="T20" s="67"/>
      <c r="U20" s="84"/>
      <c r="V20" s="84"/>
      <c r="W20" s="84"/>
      <c r="X20" s="84"/>
    </row>
    <row r="21" spans="1:24">
      <c r="A21" s="81" t="s">
        <v>57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66"/>
      <c r="N21" s="67"/>
      <c r="O21" s="84"/>
      <c r="P21" s="84"/>
      <c r="Q21" s="84"/>
      <c r="R21" s="84"/>
      <c r="S21" s="60"/>
      <c r="T21" s="67"/>
      <c r="U21" s="84"/>
      <c r="V21" s="84"/>
      <c r="W21" s="84"/>
      <c r="X21" s="84"/>
    </row>
    <row r="22" spans="1:24">
      <c r="A22" s="58"/>
      <c r="B22" s="36" t="s">
        <v>38</v>
      </c>
      <c r="C22" s="8">
        <v>1290</v>
      </c>
      <c r="D22" s="59">
        <v>1470</v>
      </c>
      <c r="E22" s="56">
        <v>41.92</v>
      </c>
      <c r="F22" s="56">
        <v>45.95</v>
      </c>
      <c r="G22" s="56">
        <v>36.17</v>
      </c>
      <c r="H22" s="56">
        <v>40.45</v>
      </c>
      <c r="I22" s="56">
        <v>169.43</v>
      </c>
      <c r="J22" s="56">
        <v>190.04</v>
      </c>
      <c r="K22" s="56">
        <v>1173.89</v>
      </c>
      <c r="L22" s="56">
        <v>1612.48</v>
      </c>
      <c r="M22" s="56">
        <v>38.07</v>
      </c>
      <c r="N22" s="56">
        <v>47.29</v>
      </c>
      <c r="O22" s="84"/>
      <c r="P22" s="84"/>
      <c r="Q22" s="84"/>
      <c r="R22" s="84"/>
      <c r="S22" s="60"/>
      <c r="T22" s="67"/>
      <c r="U22" s="84"/>
      <c r="V22" s="84"/>
      <c r="W22" s="84"/>
      <c r="X22" s="84"/>
    </row>
    <row r="23" spans="1:24">
      <c r="A23" s="45"/>
      <c r="B23" s="33"/>
      <c r="C23" s="20"/>
      <c r="D23" s="46"/>
      <c r="E23" s="22"/>
      <c r="F23" s="40"/>
      <c r="G23" s="22"/>
      <c r="H23" s="40"/>
      <c r="I23" s="22"/>
      <c r="J23" s="40"/>
      <c r="K23" s="22"/>
      <c r="L23" s="40"/>
      <c r="M23" s="85"/>
      <c r="N23" s="86"/>
      <c r="O23" s="84"/>
      <c r="P23" s="84"/>
      <c r="Q23" s="84"/>
      <c r="R23" s="84"/>
      <c r="S23" s="60"/>
      <c r="T23" s="67"/>
      <c r="U23" s="84"/>
      <c r="V23" s="84"/>
      <c r="W23" s="84"/>
      <c r="X23" s="84"/>
    </row>
    <row r="24" spans="1:24">
      <c r="A24" s="57"/>
      <c r="B24" s="36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4"/>
      <c r="P24" s="84"/>
      <c r="Q24" s="84"/>
      <c r="R24" s="84"/>
      <c r="S24" s="60"/>
      <c r="T24" s="67"/>
      <c r="U24" s="84"/>
      <c r="V24" s="84"/>
      <c r="W24" s="84"/>
      <c r="X24" s="84"/>
    </row>
    <row r="25" spans="1:24">
      <c r="A25" s="58"/>
      <c r="B25" s="36"/>
      <c r="C25" s="8"/>
      <c r="D25" s="59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84"/>
      <c r="P25" s="84"/>
      <c r="Q25" s="84"/>
      <c r="R25" s="84"/>
      <c r="S25" s="60"/>
      <c r="T25" s="67"/>
      <c r="U25" s="84"/>
      <c r="V25" s="84"/>
      <c r="W25" s="84"/>
      <c r="X25" s="84"/>
    </row>
    <row r="26" spans="1:20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N26" s="87"/>
      <c r="T26" s="84"/>
    </row>
    <row r="27" spans="1:20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N27" s="87"/>
      <c r="T27" s="84"/>
    </row>
    <row r="28" spans="1:20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N28" s="88"/>
      <c r="T28" s="90"/>
    </row>
    <row r="29" spans="1:20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N29" s="60"/>
      <c r="T29" s="60"/>
    </row>
    <row r="30" spans="1:20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T30" s="60"/>
    </row>
    <row r="31" spans="1:12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>
      <c r="A34" s="61"/>
      <c r="B34" s="61"/>
      <c r="C34" s="61"/>
      <c r="D34" s="83"/>
      <c r="E34" s="83"/>
      <c r="F34" s="83"/>
      <c r="G34" s="83"/>
      <c r="H34" s="83"/>
      <c r="I34" s="83"/>
      <c r="J34" s="83"/>
      <c r="K34" s="83"/>
      <c r="L34" s="83"/>
    </row>
    <row r="35" spans="1:13">
      <c r="A35" s="60"/>
      <c r="B35" s="60"/>
      <c r="C35" s="67"/>
      <c r="D35" s="82"/>
      <c r="E35" s="82"/>
      <c r="F35" s="82"/>
      <c r="G35" s="82"/>
      <c r="H35" s="82"/>
      <c r="I35" s="82"/>
      <c r="J35" s="82"/>
      <c r="K35" s="82"/>
      <c r="L35" s="82"/>
      <c r="M35" s="60"/>
    </row>
    <row r="36" spans="1:13">
      <c r="A36" s="60"/>
      <c r="B36" s="60"/>
      <c r="C36" s="67"/>
      <c r="D36" s="82"/>
      <c r="E36" s="82"/>
      <c r="F36" s="82"/>
      <c r="G36" s="82"/>
      <c r="H36" s="82"/>
      <c r="I36" s="82"/>
      <c r="J36" s="82"/>
      <c r="K36" s="82"/>
      <c r="L36" s="82"/>
      <c r="M36" s="60"/>
    </row>
    <row r="37" spans="1:13">
      <c r="A37" s="60"/>
      <c r="B37" s="60"/>
      <c r="C37" s="67"/>
      <c r="D37" s="82"/>
      <c r="E37" s="82"/>
      <c r="F37" s="82"/>
      <c r="G37" s="82"/>
      <c r="H37" s="82"/>
      <c r="I37" s="82"/>
      <c r="J37" s="82"/>
      <c r="K37" s="82"/>
      <c r="L37" s="82"/>
      <c r="M37" s="60"/>
    </row>
    <row r="38" spans="1:13">
      <c r="A38" s="60"/>
      <c r="B38" s="60"/>
      <c r="C38" s="67"/>
      <c r="D38" s="82"/>
      <c r="E38" s="82"/>
      <c r="F38" s="82"/>
      <c r="G38" s="82"/>
      <c r="H38" s="82"/>
      <c r="I38" s="82"/>
      <c r="J38" s="82"/>
      <c r="K38" s="82"/>
      <c r="L38" s="82"/>
      <c r="M38" s="60"/>
    </row>
    <row r="39" spans="1:12">
      <c r="A39" s="60"/>
      <c r="B39" s="60"/>
      <c r="C39" s="67"/>
      <c r="D39" s="60"/>
      <c r="I39" s="89"/>
      <c r="J39" s="89"/>
      <c r="K39" s="89"/>
      <c r="L39" s="89"/>
    </row>
    <row r="40" spans="1:4">
      <c r="A40" s="60"/>
      <c r="B40" s="60"/>
      <c r="C40" s="67"/>
      <c r="D40" s="60"/>
    </row>
    <row r="41" spans="1:4">
      <c r="A41" s="60"/>
      <c r="B41" s="60"/>
      <c r="C41" s="67"/>
      <c r="D41" s="60"/>
    </row>
    <row r="42" spans="1:4">
      <c r="A42" s="60"/>
      <c r="B42" s="60"/>
      <c r="C42" s="67"/>
      <c r="D42" s="60"/>
    </row>
    <row r="43" spans="1:4">
      <c r="A43" s="60"/>
      <c r="B43" s="60"/>
      <c r="C43" s="67"/>
      <c r="D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4">
      <c r="A58" s="60"/>
      <c r="B58" s="60"/>
      <c r="C58" s="67"/>
      <c r="D58" s="60"/>
    </row>
    <row r="59" spans="1:4">
      <c r="A59" s="60"/>
      <c r="B59" s="60"/>
      <c r="C59" s="67"/>
      <c r="D59" s="60"/>
    </row>
    <row r="60" spans="1:4">
      <c r="A60" s="60"/>
      <c r="B60" s="60"/>
      <c r="C60" s="67"/>
      <c r="D60" s="60"/>
    </row>
    <row r="61" spans="1:3">
      <c r="A61" s="60"/>
      <c r="B61" s="60"/>
      <c r="C61" s="60"/>
    </row>
    <row r="62" spans="1:3">
      <c r="A62" s="60"/>
      <c r="B62" s="60"/>
      <c r="C62" s="60"/>
    </row>
    <row r="63" spans="1:3">
      <c r="A63" s="60"/>
      <c r="B63" s="60"/>
      <c r="C63" s="60"/>
    </row>
    <row r="64" spans="1:3">
      <c r="A64" s="60"/>
      <c r="B64" s="60"/>
      <c r="C64" s="60"/>
    </row>
    <row r="65" spans="1:3">
      <c r="A65" s="60"/>
      <c r="B65" s="60"/>
      <c r="C65" s="60"/>
    </row>
  </sheetData>
  <mergeCells count="16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21:L21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tabSelected="1" workbookViewId="0">
      <selection activeCell="A1" sqref="A1:N23"/>
    </sheetView>
  </sheetViews>
  <sheetFormatPr defaultColWidth="9" defaultRowHeight="14.4"/>
  <cols>
    <col min="2" max="2" width="30.5740740740741" customWidth="1"/>
  </cols>
  <sheetData>
    <row r="1" ht="15.6" spans="1:14">
      <c r="A1" s="1" t="s">
        <v>0</v>
      </c>
      <c r="B1" s="1"/>
      <c r="C1" s="1"/>
      <c r="D1" s="1"/>
      <c r="E1" t="s">
        <v>116</v>
      </c>
      <c r="M1" s="60"/>
      <c r="N1" s="60"/>
    </row>
    <row r="2" ht="15.6" spans="1:14">
      <c r="A2" s="2" t="s">
        <v>2</v>
      </c>
      <c r="B2" s="2"/>
      <c r="C2" s="2"/>
      <c r="D2" s="2"/>
      <c r="E2" s="3" t="s">
        <v>103</v>
      </c>
      <c r="F2" s="3"/>
      <c r="G2" s="3"/>
      <c r="H2" s="3"/>
      <c r="I2" s="2"/>
      <c r="J2" s="2"/>
      <c r="K2" s="2"/>
      <c r="L2" s="2"/>
      <c r="M2" s="61"/>
      <c r="N2" s="61"/>
    </row>
    <row r="3" spans="1:1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</row>
    <row r="4" spans="1:1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</row>
    <row r="5" ht="46.25" spans="1:1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</row>
    <row r="6" spans="1:14">
      <c r="A6" s="16" t="s">
        <v>117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</row>
    <row r="7" ht="18" customHeight="1" spans="1:14">
      <c r="A7" s="18" t="s">
        <v>161</v>
      </c>
      <c r="B7" s="19" t="s">
        <v>134</v>
      </c>
      <c r="C7" s="20">
        <v>200</v>
      </c>
      <c r="D7" s="21">
        <v>250</v>
      </c>
      <c r="E7" s="22">
        <v>29.02</v>
      </c>
      <c r="F7" s="23">
        <v>36.28</v>
      </c>
      <c r="G7" s="22">
        <v>42.12</v>
      </c>
      <c r="H7" s="23">
        <v>52.65</v>
      </c>
      <c r="I7" s="22">
        <v>25.92</v>
      </c>
      <c r="J7" s="23">
        <v>32.4</v>
      </c>
      <c r="K7" s="20">
        <v>604</v>
      </c>
      <c r="L7" s="23">
        <v>755</v>
      </c>
      <c r="M7" s="20">
        <v>0.99</v>
      </c>
      <c r="N7" s="23">
        <v>1.23</v>
      </c>
    </row>
    <row r="8" spans="1:14">
      <c r="A8" s="24"/>
      <c r="B8" s="25" t="s">
        <v>135</v>
      </c>
      <c r="C8" s="26">
        <v>40</v>
      </c>
      <c r="D8" s="27">
        <v>40</v>
      </c>
      <c r="E8" s="26">
        <v>2.9</v>
      </c>
      <c r="F8" s="28">
        <v>2.9</v>
      </c>
      <c r="G8" s="22">
        <v>33.4</v>
      </c>
      <c r="H8" s="29">
        <v>3.4</v>
      </c>
      <c r="I8" s="20">
        <v>22.2</v>
      </c>
      <c r="J8" s="29">
        <v>22.2</v>
      </c>
      <c r="K8" s="20">
        <v>130.92</v>
      </c>
      <c r="L8" s="29">
        <v>130.92</v>
      </c>
      <c r="M8" s="20"/>
      <c r="N8" s="68"/>
    </row>
    <row r="9" spans="1:14">
      <c r="A9" s="24" t="s">
        <v>162</v>
      </c>
      <c r="B9" s="30" t="s">
        <v>22</v>
      </c>
      <c r="C9" s="20">
        <v>200</v>
      </c>
      <c r="D9" s="29">
        <v>200</v>
      </c>
      <c r="E9" s="22">
        <v>0.3</v>
      </c>
      <c r="F9" s="23">
        <v>0.3</v>
      </c>
      <c r="G9" s="31">
        <v>0</v>
      </c>
      <c r="H9" s="23">
        <v>0</v>
      </c>
      <c r="I9" s="22">
        <v>15.2</v>
      </c>
      <c r="J9" s="23">
        <v>15.2</v>
      </c>
      <c r="K9" s="22">
        <v>62</v>
      </c>
      <c r="L9" s="23">
        <v>62</v>
      </c>
      <c r="M9" s="20">
        <v>1.3</v>
      </c>
      <c r="N9" s="68">
        <v>1.3</v>
      </c>
    </row>
    <row r="10" spans="1:14">
      <c r="A10" s="32"/>
      <c r="B10" s="33" t="s">
        <v>35</v>
      </c>
      <c r="C10" s="26">
        <v>60</v>
      </c>
      <c r="D10" s="27">
        <v>60</v>
      </c>
      <c r="E10" s="26">
        <v>3.85</v>
      </c>
      <c r="F10" s="34">
        <v>3.85</v>
      </c>
      <c r="G10" s="22">
        <v>0.4</v>
      </c>
      <c r="H10" s="23">
        <v>0.4</v>
      </c>
      <c r="I10" s="20">
        <v>24.75</v>
      </c>
      <c r="J10" s="29">
        <v>24.75</v>
      </c>
      <c r="K10" s="20">
        <v>118</v>
      </c>
      <c r="L10" s="29">
        <v>118</v>
      </c>
      <c r="M10" s="20">
        <v>0.1</v>
      </c>
      <c r="N10" s="29">
        <v>0.1</v>
      </c>
    </row>
    <row r="11" spans="1:14">
      <c r="A11" s="35"/>
      <c r="B11" s="36" t="s">
        <v>23</v>
      </c>
      <c r="C11" s="8">
        <f t="shared" ref="C11:N11" si="0">SUM(C7:C10)</f>
        <v>500</v>
      </c>
      <c r="D11" s="8">
        <f t="shared" si="0"/>
        <v>550</v>
      </c>
      <c r="E11" s="8">
        <f t="shared" si="0"/>
        <v>36.07</v>
      </c>
      <c r="F11" s="8">
        <f t="shared" si="0"/>
        <v>43.33</v>
      </c>
      <c r="G11" s="8">
        <f t="shared" si="0"/>
        <v>75.92</v>
      </c>
      <c r="H11" s="8">
        <f t="shared" si="0"/>
        <v>56.45</v>
      </c>
      <c r="I11" s="8">
        <f t="shared" si="0"/>
        <v>88.07</v>
      </c>
      <c r="J11" s="8">
        <f t="shared" si="0"/>
        <v>94.55</v>
      </c>
      <c r="K11" s="8">
        <f t="shared" si="0"/>
        <v>914.92</v>
      </c>
      <c r="L11" s="8">
        <f t="shared" si="0"/>
        <v>1065.92</v>
      </c>
      <c r="M11" s="8">
        <f t="shared" si="0"/>
        <v>2.39</v>
      </c>
      <c r="N11" s="8">
        <f t="shared" si="0"/>
        <v>2.63</v>
      </c>
    </row>
    <row r="12" spans="1:1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</row>
    <row r="13" spans="1:14">
      <c r="A13" s="18" t="s">
        <v>163</v>
      </c>
      <c r="B13" s="25" t="s">
        <v>164</v>
      </c>
      <c r="C13" s="20">
        <v>60</v>
      </c>
      <c r="D13" s="39">
        <v>100</v>
      </c>
      <c r="E13" s="22">
        <v>1.27</v>
      </c>
      <c r="F13" s="40">
        <v>2.12</v>
      </c>
      <c r="G13" s="22">
        <v>3.06</v>
      </c>
      <c r="H13" s="40">
        <v>5.1</v>
      </c>
      <c r="I13" s="22">
        <v>6.29</v>
      </c>
      <c r="J13" s="40">
        <v>10.48</v>
      </c>
      <c r="K13" s="70">
        <v>57</v>
      </c>
      <c r="L13" s="71">
        <v>95</v>
      </c>
      <c r="M13" s="20">
        <v>22.77</v>
      </c>
      <c r="N13" s="72">
        <v>37.95</v>
      </c>
    </row>
    <row r="14" spans="1:14">
      <c r="A14" s="41" t="s">
        <v>165</v>
      </c>
      <c r="B14" s="42" t="s">
        <v>166</v>
      </c>
      <c r="C14" s="43" t="s">
        <v>167</v>
      </c>
      <c r="D14" s="44" t="s">
        <v>126</v>
      </c>
      <c r="E14" s="22">
        <v>4.71</v>
      </c>
      <c r="F14" s="40">
        <v>5.89</v>
      </c>
      <c r="G14" s="22">
        <v>3.72</v>
      </c>
      <c r="H14" s="40">
        <v>4.65</v>
      </c>
      <c r="I14" s="22">
        <v>15.98</v>
      </c>
      <c r="J14" s="40">
        <v>19.98</v>
      </c>
      <c r="K14" s="22">
        <v>118.16</v>
      </c>
      <c r="L14" s="40">
        <v>147.7</v>
      </c>
      <c r="M14" s="20">
        <v>9.2</v>
      </c>
      <c r="N14" s="72">
        <v>11.5</v>
      </c>
    </row>
    <row r="15" spans="1:14">
      <c r="A15" s="45" t="s">
        <v>168</v>
      </c>
      <c r="B15" s="33" t="s">
        <v>169</v>
      </c>
      <c r="C15" s="20">
        <v>150</v>
      </c>
      <c r="D15" s="46">
        <v>180</v>
      </c>
      <c r="E15" s="22">
        <v>3.06</v>
      </c>
      <c r="F15" s="40">
        <v>3.67</v>
      </c>
      <c r="G15" s="22">
        <v>4.8</v>
      </c>
      <c r="H15" s="40">
        <v>5.76</v>
      </c>
      <c r="I15" s="22">
        <v>20.45</v>
      </c>
      <c r="J15" s="40">
        <v>24.54</v>
      </c>
      <c r="K15" s="22">
        <v>138</v>
      </c>
      <c r="L15" s="40">
        <v>164.68</v>
      </c>
      <c r="M15" s="20">
        <v>10.4</v>
      </c>
      <c r="N15" s="72">
        <v>12.5</v>
      </c>
    </row>
    <row r="16" ht="16.5" customHeight="1" spans="1:14">
      <c r="A16" s="47" t="s">
        <v>170</v>
      </c>
      <c r="B16" s="25" t="s">
        <v>171</v>
      </c>
      <c r="C16" s="20">
        <v>100</v>
      </c>
      <c r="D16" s="46">
        <v>100</v>
      </c>
      <c r="E16" s="22">
        <f>C16*12.8/100</f>
        <v>12.8</v>
      </c>
      <c r="F16" s="40">
        <f>D16*12.8/100</f>
        <v>12.8</v>
      </c>
      <c r="G16" s="22">
        <f>C16*13.6/100</f>
        <v>13.6</v>
      </c>
      <c r="H16" s="40">
        <f>D16*13.6/100</f>
        <v>13.6</v>
      </c>
      <c r="I16" s="22">
        <f>C16*9.9/100</f>
        <v>9.9</v>
      </c>
      <c r="J16" s="40">
        <f>D16*9.9/100</f>
        <v>9.9</v>
      </c>
      <c r="K16" s="22">
        <f t="shared" ref="K16:K20" si="1">E16*4+G16*9+I16*4</f>
        <v>213.2</v>
      </c>
      <c r="L16" s="40">
        <f t="shared" ref="L16:L20" si="2">F16*4+H16*9+J16*4</f>
        <v>213.2</v>
      </c>
      <c r="M16" s="20">
        <v>0.7</v>
      </c>
      <c r="N16" s="72">
        <v>0.72</v>
      </c>
    </row>
    <row r="17" spans="1:14">
      <c r="A17" s="48"/>
      <c r="B17" s="30" t="s">
        <v>33</v>
      </c>
      <c r="C17" s="20">
        <v>200</v>
      </c>
      <c r="D17" s="46">
        <v>200</v>
      </c>
      <c r="E17" s="22">
        <v>1</v>
      </c>
      <c r="F17" s="40">
        <v>1</v>
      </c>
      <c r="G17" s="31">
        <v>0.2</v>
      </c>
      <c r="H17" s="40">
        <v>0.2</v>
      </c>
      <c r="I17" s="22">
        <v>20.2</v>
      </c>
      <c r="J17" s="40">
        <v>20.2</v>
      </c>
      <c r="K17" s="22">
        <v>92</v>
      </c>
      <c r="L17" s="40">
        <v>92</v>
      </c>
      <c r="M17" s="20">
        <v>30</v>
      </c>
      <c r="N17" s="72">
        <v>30</v>
      </c>
    </row>
    <row r="18" spans="1:14">
      <c r="A18" s="49"/>
      <c r="B18" s="50" t="s">
        <v>115</v>
      </c>
      <c r="C18" s="51">
        <v>200</v>
      </c>
      <c r="D18" s="52">
        <v>200</v>
      </c>
      <c r="E18" s="53">
        <v>0.4</v>
      </c>
      <c r="F18" s="54">
        <v>0.4</v>
      </c>
      <c r="G18" s="53">
        <v>0.4</v>
      </c>
      <c r="H18" s="54">
        <v>0.4</v>
      </c>
      <c r="I18" s="53">
        <v>9.8</v>
      </c>
      <c r="J18" s="54">
        <v>9.8</v>
      </c>
      <c r="K18" s="53">
        <v>44.4</v>
      </c>
      <c r="L18" s="54">
        <v>44.4</v>
      </c>
      <c r="M18" s="73">
        <v>4</v>
      </c>
      <c r="N18" s="68">
        <v>4</v>
      </c>
    </row>
    <row r="19" spans="1:14">
      <c r="A19" s="48"/>
      <c r="B19" s="30" t="s">
        <v>34</v>
      </c>
      <c r="C19" s="20">
        <v>30</v>
      </c>
      <c r="D19" s="46">
        <v>40</v>
      </c>
      <c r="E19" s="22">
        <f>C19*6.6/100</f>
        <v>1.98</v>
      </c>
      <c r="F19" s="40">
        <f>D19*6.6/100</f>
        <v>2.64</v>
      </c>
      <c r="G19" s="22">
        <f>C19*1.1/100</f>
        <v>0.33</v>
      </c>
      <c r="H19" s="40">
        <f>D19*1.1/100</f>
        <v>0.44</v>
      </c>
      <c r="I19" s="22">
        <f>C19*43.9/100</f>
        <v>13.17</v>
      </c>
      <c r="J19" s="40">
        <f>D19*43.9/100</f>
        <v>17.56</v>
      </c>
      <c r="K19" s="22">
        <f t="shared" si="1"/>
        <v>63.57</v>
      </c>
      <c r="L19" s="40">
        <f t="shared" si="2"/>
        <v>84.76</v>
      </c>
      <c r="M19" s="20">
        <v>0.12</v>
      </c>
      <c r="N19" s="72">
        <v>0.16</v>
      </c>
    </row>
    <row r="20" spans="1:14">
      <c r="A20" s="24"/>
      <c r="B20" s="30" t="s">
        <v>35</v>
      </c>
      <c r="C20" s="20">
        <v>30</v>
      </c>
      <c r="D20" s="46">
        <v>30</v>
      </c>
      <c r="E20" s="22">
        <f>C20*7.7/100</f>
        <v>2.31</v>
      </c>
      <c r="F20" s="40">
        <f>D20*7.7/100</f>
        <v>2.31</v>
      </c>
      <c r="G20" s="22">
        <f>C20*0.8/100</f>
        <v>0.24</v>
      </c>
      <c r="H20" s="40">
        <f>D20*0.8/100</f>
        <v>0.24</v>
      </c>
      <c r="I20" s="22">
        <f>C20*49.5/100</f>
        <v>14.85</v>
      </c>
      <c r="J20" s="40">
        <f>D20*49.5/100</f>
        <v>14.85</v>
      </c>
      <c r="K20" s="22">
        <f t="shared" si="1"/>
        <v>70.8</v>
      </c>
      <c r="L20" s="40">
        <f t="shared" si="2"/>
        <v>70.8</v>
      </c>
      <c r="M20" s="20">
        <v>0.1</v>
      </c>
      <c r="N20" s="72">
        <v>0.12</v>
      </c>
    </row>
    <row r="21" spans="1:14">
      <c r="A21" s="24"/>
      <c r="B21" s="36" t="s">
        <v>37</v>
      </c>
      <c r="C21" s="8">
        <v>770</v>
      </c>
      <c r="D21" s="55">
        <v>900</v>
      </c>
      <c r="E21" s="56">
        <f t="shared" ref="E21:N21" si="3">SUM(E13:E20)</f>
        <v>27.53</v>
      </c>
      <c r="F21" s="56">
        <f t="shared" si="3"/>
        <v>30.83</v>
      </c>
      <c r="G21" s="56">
        <f t="shared" si="3"/>
        <v>26.35</v>
      </c>
      <c r="H21" s="56">
        <f t="shared" si="3"/>
        <v>30.39</v>
      </c>
      <c r="I21" s="56">
        <f t="shared" si="3"/>
        <v>110.64</v>
      </c>
      <c r="J21" s="56">
        <f t="shared" si="3"/>
        <v>127.31</v>
      </c>
      <c r="K21" s="56">
        <f t="shared" si="3"/>
        <v>797.13</v>
      </c>
      <c r="L21" s="56">
        <f t="shared" si="3"/>
        <v>912.54</v>
      </c>
      <c r="M21" s="56">
        <f t="shared" si="3"/>
        <v>77.29</v>
      </c>
      <c r="N21" s="56">
        <f t="shared" si="3"/>
        <v>96.95</v>
      </c>
    </row>
    <row r="22" spans="1:14">
      <c r="A22" s="57"/>
      <c r="B22" s="36"/>
      <c r="C22" s="8"/>
      <c r="D22" s="55"/>
      <c r="E22" s="56"/>
      <c r="F22" s="56"/>
      <c r="G22" s="56"/>
      <c r="H22" s="56"/>
      <c r="I22" s="56"/>
      <c r="J22" s="56"/>
      <c r="K22" s="56"/>
      <c r="L22" s="56"/>
      <c r="M22" s="56"/>
      <c r="N22" s="56"/>
    </row>
    <row r="23" spans="1:14">
      <c r="A23" s="58"/>
      <c r="B23" s="36" t="s">
        <v>38</v>
      </c>
      <c r="C23" s="8">
        <v>1270</v>
      </c>
      <c r="D23" s="59">
        <v>1450</v>
      </c>
      <c r="E23" s="56">
        <f t="shared" ref="E23:N23" si="4">E11+E21</f>
        <v>63.6</v>
      </c>
      <c r="F23" s="56">
        <f t="shared" si="4"/>
        <v>74.16</v>
      </c>
      <c r="G23" s="56">
        <f t="shared" si="4"/>
        <v>102.27</v>
      </c>
      <c r="H23" s="56">
        <f t="shared" si="4"/>
        <v>86.84</v>
      </c>
      <c r="I23" s="56">
        <f t="shared" si="4"/>
        <v>198.71</v>
      </c>
      <c r="J23" s="56">
        <f t="shared" si="4"/>
        <v>221.86</v>
      </c>
      <c r="K23" s="56">
        <f t="shared" si="4"/>
        <v>1712.05</v>
      </c>
      <c r="L23" s="56">
        <f t="shared" si="4"/>
        <v>1978.46</v>
      </c>
      <c r="M23" s="56">
        <f t="shared" si="4"/>
        <v>79.68</v>
      </c>
      <c r="N23" s="56">
        <f t="shared" si="4"/>
        <v>99.58</v>
      </c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selection activeCell="A1" sqref="A1:N23"/>
    </sheetView>
  </sheetViews>
  <sheetFormatPr defaultColWidth="9.13888888888889" defaultRowHeight="14.4"/>
  <cols>
    <col min="1" max="1" width="10.5740740740741" customWidth="1"/>
    <col min="2" max="2" width="27.4259259259259" customWidth="1"/>
    <col min="3" max="3" width="7.28703703703704" customWidth="1"/>
    <col min="4" max="4" width="9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9.71296296296296" customWidth="1"/>
    <col min="12" max="12" width="9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ht="15.6" spans="1:24">
      <c r="A2" s="2" t="s">
        <v>2</v>
      </c>
      <c r="B2" s="2"/>
      <c r="C2" s="2"/>
      <c r="D2" s="2"/>
      <c r="E2" s="124" t="s">
        <v>3</v>
      </c>
      <c r="F2" s="124"/>
      <c r="G2" s="124" t="s">
        <v>39</v>
      </c>
      <c r="H2" s="124"/>
      <c r="I2" s="2"/>
      <c r="J2" s="2"/>
      <c r="K2" s="2"/>
      <c r="L2" s="2"/>
      <c r="M2" s="61"/>
      <c r="N2" s="61"/>
      <c r="O2" s="60"/>
      <c r="P2" s="60"/>
      <c r="Q2" s="60"/>
      <c r="R2" s="60"/>
      <c r="S2" s="61"/>
      <c r="T2" s="61"/>
      <c r="U2" s="60"/>
      <c r="V2" s="60"/>
      <c r="W2" s="60"/>
      <c r="X2" s="60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135" t="s">
        <v>9</v>
      </c>
      <c r="N3" s="136"/>
      <c r="O3" s="84"/>
      <c r="P3" s="84"/>
      <c r="Q3" s="84"/>
      <c r="R3" s="84"/>
      <c r="S3" s="60"/>
      <c r="T3" s="67"/>
      <c r="U3" s="84"/>
      <c r="V3" s="84"/>
      <c r="W3" s="84"/>
      <c r="X3" s="84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137"/>
      <c r="N4" s="138"/>
      <c r="O4" s="84"/>
      <c r="P4" s="84"/>
      <c r="Q4" s="84"/>
      <c r="R4" s="84"/>
      <c r="S4" s="60"/>
      <c r="T4" s="67"/>
      <c r="U4" s="84"/>
      <c r="V4" s="84"/>
      <c r="W4" s="84"/>
      <c r="X4" s="84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84"/>
      <c r="P5" s="84"/>
      <c r="Q5" s="84"/>
      <c r="R5" s="84"/>
      <c r="S5" s="60"/>
      <c r="T5" s="67"/>
      <c r="U5" s="84"/>
      <c r="V5" s="84"/>
      <c r="W5" s="84"/>
      <c r="X5" s="84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  <c r="O6" s="84"/>
      <c r="P6" s="84"/>
      <c r="Q6" s="84"/>
      <c r="R6" s="84"/>
      <c r="S6" s="60"/>
      <c r="T6" s="67"/>
      <c r="U6" s="84"/>
      <c r="V6" s="84"/>
      <c r="W6" s="84"/>
      <c r="X6" s="84"/>
    </row>
    <row r="7" spans="1:24">
      <c r="A7" s="78" t="s">
        <v>40</v>
      </c>
      <c r="B7" s="79" t="s">
        <v>41</v>
      </c>
      <c r="C7" s="20">
        <v>200</v>
      </c>
      <c r="D7" s="21">
        <v>250</v>
      </c>
      <c r="E7" s="22">
        <v>6.88</v>
      </c>
      <c r="F7" s="23">
        <v>8.6</v>
      </c>
      <c r="G7" s="22">
        <v>6.9</v>
      </c>
      <c r="H7" s="23">
        <v>8.63</v>
      </c>
      <c r="I7" s="20">
        <v>35.5</v>
      </c>
      <c r="J7" s="23">
        <v>44.38</v>
      </c>
      <c r="K7" s="20">
        <v>232</v>
      </c>
      <c r="L7" s="23">
        <v>290</v>
      </c>
      <c r="M7" s="20">
        <v>0.5</v>
      </c>
      <c r="N7" s="68">
        <v>0.63</v>
      </c>
      <c r="O7" s="84"/>
      <c r="P7" s="84"/>
      <c r="Q7" s="84"/>
      <c r="R7" s="84"/>
      <c r="S7" s="60"/>
      <c r="T7" s="67"/>
      <c r="U7" s="84"/>
      <c r="V7" s="84"/>
      <c r="W7" s="84"/>
      <c r="X7" s="84"/>
    </row>
    <row r="8" spans="1:24">
      <c r="A8" s="32" t="s">
        <v>42</v>
      </c>
      <c r="B8" s="33" t="s">
        <v>43</v>
      </c>
      <c r="C8" s="26">
        <v>40</v>
      </c>
      <c r="D8" s="27">
        <v>40</v>
      </c>
      <c r="E8" s="26">
        <v>2.45</v>
      </c>
      <c r="F8" s="34">
        <v>2.45</v>
      </c>
      <c r="G8" s="22">
        <v>7.55</v>
      </c>
      <c r="H8" s="23">
        <v>7.55</v>
      </c>
      <c r="I8" s="20">
        <v>14.62</v>
      </c>
      <c r="J8" s="29">
        <v>14.62</v>
      </c>
      <c r="K8" s="20">
        <v>136</v>
      </c>
      <c r="L8" s="29">
        <v>136</v>
      </c>
      <c r="M8" s="20">
        <v>0</v>
      </c>
      <c r="N8" s="29">
        <v>0</v>
      </c>
      <c r="O8" s="84"/>
      <c r="P8" s="84"/>
      <c r="Q8" s="84"/>
      <c r="R8" s="84"/>
      <c r="S8" s="60"/>
      <c r="T8" s="67"/>
      <c r="U8" s="84"/>
      <c r="V8" s="84"/>
      <c r="W8" s="84"/>
      <c r="X8" s="84"/>
    </row>
    <row r="9" spans="1:24">
      <c r="A9" s="24" t="s">
        <v>44</v>
      </c>
      <c r="B9" s="30" t="s">
        <v>45</v>
      </c>
      <c r="C9" s="20">
        <v>200</v>
      </c>
      <c r="D9" s="29">
        <v>200</v>
      </c>
      <c r="E9" s="22">
        <v>3.77</v>
      </c>
      <c r="F9" s="23">
        <v>3.77</v>
      </c>
      <c r="G9" s="31">
        <v>3.9</v>
      </c>
      <c r="H9" s="23">
        <v>3.9</v>
      </c>
      <c r="I9" s="22">
        <v>25.78</v>
      </c>
      <c r="J9" s="23">
        <v>25.78</v>
      </c>
      <c r="K9" s="22">
        <v>149</v>
      </c>
      <c r="L9" s="23">
        <v>149</v>
      </c>
      <c r="M9" s="20">
        <v>1.3</v>
      </c>
      <c r="N9" s="68">
        <v>1.3</v>
      </c>
      <c r="O9" s="84"/>
      <c r="P9" s="84"/>
      <c r="Q9" s="84"/>
      <c r="R9" s="84"/>
      <c r="S9" s="60"/>
      <c r="T9" s="67"/>
      <c r="U9" s="84"/>
      <c r="V9" s="84"/>
      <c r="W9" s="84"/>
      <c r="X9" s="84"/>
    </row>
    <row r="10" spans="1:24">
      <c r="A10" s="32"/>
      <c r="B10" s="30" t="s">
        <v>34</v>
      </c>
      <c r="C10" s="20">
        <v>60</v>
      </c>
      <c r="D10" s="29">
        <v>60</v>
      </c>
      <c r="E10" s="22">
        <v>4.35</v>
      </c>
      <c r="F10" s="23">
        <v>4.35</v>
      </c>
      <c r="G10" s="22">
        <v>0.67</v>
      </c>
      <c r="H10" s="23">
        <v>0.67</v>
      </c>
      <c r="I10" s="22">
        <v>26.35</v>
      </c>
      <c r="J10" s="23">
        <v>26.35</v>
      </c>
      <c r="K10" s="22">
        <v>127.15</v>
      </c>
      <c r="L10" s="23">
        <v>127.15</v>
      </c>
      <c r="M10" s="20">
        <v>0.24</v>
      </c>
      <c r="N10" s="68">
        <v>0.24</v>
      </c>
      <c r="O10" s="84"/>
      <c r="P10" s="84"/>
      <c r="Q10" s="84"/>
      <c r="R10" s="84"/>
      <c r="S10" s="60"/>
      <c r="T10" s="67"/>
      <c r="U10" s="84"/>
      <c r="V10" s="84"/>
      <c r="W10" s="84"/>
      <c r="X10" s="84"/>
    </row>
    <row r="11" spans="1:24">
      <c r="A11" s="35"/>
      <c r="B11" s="36" t="s">
        <v>23</v>
      </c>
      <c r="C11" s="8">
        <f t="shared" ref="C11:N11" si="0">SUM(C7:C10)</f>
        <v>500</v>
      </c>
      <c r="D11" s="106">
        <f t="shared" si="0"/>
        <v>550</v>
      </c>
      <c r="E11" s="8">
        <f t="shared" si="0"/>
        <v>17.45</v>
      </c>
      <c r="F11" s="106">
        <f t="shared" si="0"/>
        <v>19.17</v>
      </c>
      <c r="G11" s="8">
        <f t="shared" si="0"/>
        <v>19.02</v>
      </c>
      <c r="H11" s="106">
        <f t="shared" si="0"/>
        <v>20.75</v>
      </c>
      <c r="I11" s="8">
        <f t="shared" si="0"/>
        <v>102.25</v>
      </c>
      <c r="J11" s="106">
        <f t="shared" si="0"/>
        <v>111.13</v>
      </c>
      <c r="K11" s="8">
        <f t="shared" si="0"/>
        <v>644.15</v>
      </c>
      <c r="L11" s="106">
        <f t="shared" si="0"/>
        <v>702.15</v>
      </c>
      <c r="M11" s="8">
        <f t="shared" si="0"/>
        <v>2.04</v>
      </c>
      <c r="N11" s="106">
        <f t="shared" si="0"/>
        <v>2.17</v>
      </c>
      <c r="O11" s="84"/>
      <c r="P11" s="84"/>
      <c r="Q11" s="84"/>
      <c r="R11" s="84"/>
      <c r="S11" s="60"/>
      <c r="T11" s="67"/>
      <c r="U11" s="84"/>
      <c r="V11" s="84"/>
      <c r="W11" s="84"/>
      <c r="X11" s="84"/>
    </row>
    <row r="12" spans="1:2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  <c r="O12" s="84"/>
      <c r="P12" s="84"/>
      <c r="Q12" s="84"/>
      <c r="R12" s="84"/>
      <c r="S12" s="60"/>
      <c r="T12" s="67"/>
      <c r="U12" s="84"/>
      <c r="V12" s="84"/>
      <c r="W12" s="84"/>
      <c r="X12" s="84"/>
    </row>
    <row r="13" spans="1:24">
      <c r="A13" s="78" t="s">
        <v>46</v>
      </c>
      <c r="B13" s="42" t="s">
        <v>47</v>
      </c>
      <c r="C13" s="20">
        <v>60</v>
      </c>
      <c r="D13" s="39">
        <v>100</v>
      </c>
      <c r="E13" s="22">
        <v>0.42</v>
      </c>
      <c r="F13" s="40">
        <v>0.7</v>
      </c>
      <c r="G13" s="22">
        <v>12.03</v>
      </c>
      <c r="H13" s="40">
        <v>20.05</v>
      </c>
      <c r="I13" s="20">
        <v>1.64</v>
      </c>
      <c r="J13" s="40">
        <v>2.73</v>
      </c>
      <c r="K13" s="22">
        <v>116.22</v>
      </c>
      <c r="L13" s="40">
        <v>193.7</v>
      </c>
      <c r="M13" s="73">
        <v>4.8</v>
      </c>
      <c r="N13" s="72">
        <v>8</v>
      </c>
      <c r="O13" s="84"/>
      <c r="P13" s="84"/>
      <c r="Q13" s="84"/>
      <c r="R13" s="84"/>
      <c r="S13" s="60"/>
      <c r="T13" s="67"/>
      <c r="U13" s="84"/>
      <c r="V13" s="84"/>
      <c r="W13" s="84"/>
      <c r="X13" s="84"/>
    </row>
    <row r="14" spans="1:24">
      <c r="A14" s="41" t="s">
        <v>48</v>
      </c>
      <c r="B14" s="42" t="s">
        <v>49</v>
      </c>
      <c r="C14" s="77">
        <v>200</v>
      </c>
      <c r="D14" s="39">
        <v>250</v>
      </c>
      <c r="E14" s="22">
        <v>4.93</v>
      </c>
      <c r="F14" s="40">
        <v>7.77</v>
      </c>
      <c r="G14" s="22">
        <v>3.02</v>
      </c>
      <c r="H14" s="40">
        <v>3.78</v>
      </c>
      <c r="I14" s="22">
        <v>10.6</v>
      </c>
      <c r="J14" s="40">
        <v>13.25</v>
      </c>
      <c r="K14" s="22">
        <v>104</v>
      </c>
      <c r="L14" s="40">
        <v>130</v>
      </c>
      <c r="M14" s="73">
        <v>12.8</v>
      </c>
      <c r="N14" s="72">
        <v>16</v>
      </c>
      <c r="O14" s="84"/>
      <c r="P14" s="84"/>
      <c r="Q14" s="84"/>
      <c r="R14" s="84"/>
      <c r="S14" s="60"/>
      <c r="T14" s="67"/>
      <c r="U14" s="84"/>
      <c r="V14" s="84"/>
      <c r="W14" s="84"/>
      <c r="X14" s="84"/>
    </row>
    <row r="15" spans="1:24">
      <c r="A15" s="97" t="s">
        <v>50</v>
      </c>
      <c r="B15" s="98" t="s">
        <v>51</v>
      </c>
      <c r="C15" s="20">
        <v>100</v>
      </c>
      <c r="D15" s="46">
        <v>100</v>
      </c>
      <c r="E15" s="22">
        <v>29.5</v>
      </c>
      <c r="F15" s="40">
        <v>29.5</v>
      </c>
      <c r="G15" s="20">
        <v>15.25</v>
      </c>
      <c r="H15" s="40">
        <v>15.25</v>
      </c>
      <c r="I15" s="22">
        <v>0.13</v>
      </c>
      <c r="J15" s="40">
        <v>0.13</v>
      </c>
      <c r="K15" s="22">
        <v>256</v>
      </c>
      <c r="L15" s="40">
        <v>256</v>
      </c>
      <c r="M15" s="73">
        <v>0</v>
      </c>
      <c r="N15" s="72">
        <v>0</v>
      </c>
      <c r="O15" s="84"/>
      <c r="P15" s="84"/>
      <c r="Q15" s="84"/>
      <c r="R15" s="84"/>
      <c r="S15" s="60"/>
      <c r="T15" s="67"/>
      <c r="U15" s="84"/>
      <c r="V15" s="84"/>
      <c r="W15" s="84"/>
      <c r="X15" s="84"/>
    </row>
    <row r="16" spans="1:24">
      <c r="A16" s="112" t="s">
        <v>52</v>
      </c>
      <c r="B16" s="91" t="s">
        <v>53</v>
      </c>
      <c r="C16" s="92">
        <v>150</v>
      </c>
      <c r="D16" s="108">
        <v>180</v>
      </c>
      <c r="E16" s="22">
        <v>2.53</v>
      </c>
      <c r="F16" s="40">
        <v>3.04</v>
      </c>
      <c r="G16" s="22">
        <v>5.64</v>
      </c>
      <c r="H16" s="40">
        <v>6.77</v>
      </c>
      <c r="I16" s="22">
        <v>15.93</v>
      </c>
      <c r="J16" s="40">
        <v>19.12</v>
      </c>
      <c r="K16" s="22">
        <v>127</v>
      </c>
      <c r="L16" s="40">
        <v>152.4</v>
      </c>
      <c r="M16" s="73">
        <v>34.6</v>
      </c>
      <c r="N16" s="72">
        <v>41.52</v>
      </c>
      <c r="O16" s="84"/>
      <c r="P16" s="84"/>
      <c r="Q16" s="84"/>
      <c r="R16" s="84"/>
      <c r="S16" s="60"/>
      <c r="T16" s="67"/>
      <c r="U16" s="84"/>
      <c r="V16" s="84"/>
      <c r="W16" s="84"/>
      <c r="X16" s="84"/>
    </row>
    <row r="17" spans="1:24">
      <c r="A17" s="48" t="s">
        <v>54</v>
      </c>
      <c r="B17" s="30" t="s">
        <v>55</v>
      </c>
      <c r="C17" s="20">
        <v>180</v>
      </c>
      <c r="D17" s="46">
        <v>200</v>
      </c>
      <c r="E17" s="22">
        <v>0.49</v>
      </c>
      <c r="F17" s="40">
        <v>0.55</v>
      </c>
      <c r="G17" s="31">
        <v>0.1</v>
      </c>
      <c r="H17" s="40">
        <v>0.11</v>
      </c>
      <c r="I17" s="22">
        <v>19.8</v>
      </c>
      <c r="J17" s="40">
        <v>22</v>
      </c>
      <c r="K17" s="22">
        <v>81.6</v>
      </c>
      <c r="L17" s="40">
        <v>90.7</v>
      </c>
      <c r="M17" s="73">
        <v>0</v>
      </c>
      <c r="N17" s="72">
        <v>0</v>
      </c>
      <c r="O17" s="84"/>
      <c r="P17" s="84"/>
      <c r="Q17" s="84"/>
      <c r="R17" s="84"/>
      <c r="S17" s="60"/>
      <c r="T17" s="67"/>
      <c r="U17" s="84"/>
      <c r="V17" s="84"/>
      <c r="W17" s="84"/>
      <c r="X17" s="84"/>
    </row>
    <row r="18" spans="1:24">
      <c r="A18" s="24"/>
      <c r="B18" s="30" t="s">
        <v>34</v>
      </c>
      <c r="C18" s="20">
        <v>30</v>
      </c>
      <c r="D18" s="46">
        <v>40</v>
      </c>
      <c r="E18" s="22">
        <f>C18*6.6/100</f>
        <v>1.98</v>
      </c>
      <c r="F18" s="40">
        <f>D18*6.6/100</f>
        <v>2.64</v>
      </c>
      <c r="G18" s="22">
        <f>C18*1.1/100</f>
        <v>0.33</v>
      </c>
      <c r="H18" s="40">
        <f>D18*1.1/100</f>
        <v>0.44</v>
      </c>
      <c r="I18" s="22">
        <f>C18*43.9/100</f>
        <v>13.17</v>
      </c>
      <c r="J18" s="40">
        <f>D18*43.9/100</f>
        <v>17.56</v>
      </c>
      <c r="K18" s="22">
        <f>E18*4+G18*9+I18*4</f>
        <v>63.57</v>
      </c>
      <c r="L18" s="40">
        <f>F18*4+H18*9+J18*4</f>
        <v>84.76</v>
      </c>
      <c r="M18" s="73">
        <v>0.12</v>
      </c>
      <c r="N18" s="72">
        <v>0.16</v>
      </c>
      <c r="O18" s="84"/>
      <c r="P18" s="84"/>
      <c r="Q18" s="84"/>
      <c r="R18" s="84"/>
      <c r="S18" s="60"/>
      <c r="T18" s="67"/>
      <c r="U18" s="84"/>
      <c r="V18" s="84"/>
      <c r="W18" s="84"/>
      <c r="X18" s="84"/>
    </row>
    <row r="19" spans="1:24">
      <c r="A19" s="24"/>
      <c r="B19" s="30" t="s">
        <v>35</v>
      </c>
      <c r="C19" s="20">
        <v>50</v>
      </c>
      <c r="D19" s="46">
        <v>60</v>
      </c>
      <c r="E19" s="22">
        <f>C19*7.7/100</f>
        <v>3.85</v>
      </c>
      <c r="F19" s="40">
        <f>D19*7.7/100</f>
        <v>4.62</v>
      </c>
      <c r="G19" s="22">
        <f>C19*0.8/100</f>
        <v>0.4</v>
      </c>
      <c r="H19" s="40">
        <f>D19*0.8/100</f>
        <v>0.48</v>
      </c>
      <c r="I19" s="22">
        <f>C19*49.5/100</f>
        <v>24.75</v>
      </c>
      <c r="J19" s="40">
        <f>D19*49.5/100</f>
        <v>29.7</v>
      </c>
      <c r="K19" s="22">
        <f>E19*4+G19*9+I19*4</f>
        <v>118</v>
      </c>
      <c r="L19" s="40">
        <f>F19*4+H19*9+J19*4</f>
        <v>141.6</v>
      </c>
      <c r="M19" s="73">
        <v>0.1</v>
      </c>
      <c r="N19" s="72">
        <v>0.12</v>
      </c>
      <c r="O19" s="84"/>
      <c r="P19" s="84"/>
      <c r="Q19" s="84"/>
      <c r="R19" s="84"/>
      <c r="S19" s="60"/>
      <c r="T19" s="67"/>
      <c r="U19" s="84"/>
      <c r="V19" s="84"/>
      <c r="W19" s="84"/>
      <c r="X19" s="84"/>
    </row>
    <row r="20" spans="1:24">
      <c r="A20" s="24"/>
      <c r="B20" s="36" t="s">
        <v>56</v>
      </c>
      <c r="C20" s="8">
        <v>200</v>
      </c>
      <c r="D20" s="55">
        <v>200</v>
      </c>
      <c r="E20" s="56">
        <v>0.4</v>
      </c>
      <c r="F20" s="126">
        <v>0.4</v>
      </c>
      <c r="G20" s="8">
        <v>0.4</v>
      </c>
      <c r="H20" s="126">
        <v>0.4</v>
      </c>
      <c r="I20" s="8">
        <v>9.8</v>
      </c>
      <c r="J20" s="126">
        <v>9.8</v>
      </c>
      <c r="K20" s="56">
        <v>44.4</v>
      </c>
      <c r="L20" s="126">
        <v>44.4</v>
      </c>
      <c r="M20" s="117">
        <v>4</v>
      </c>
      <c r="N20" s="118">
        <v>4</v>
      </c>
      <c r="O20" s="84"/>
      <c r="P20" s="84"/>
      <c r="Q20" s="84"/>
      <c r="R20" s="84"/>
      <c r="S20" s="60"/>
      <c r="T20" s="67"/>
      <c r="U20" s="84"/>
      <c r="V20" s="84"/>
      <c r="W20" s="84"/>
      <c r="X20" s="84"/>
    </row>
    <row r="21" spans="1:24">
      <c r="A21" s="24"/>
      <c r="B21" s="36" t="s">
        <v>37</v>
      </c>
      <c r="C21" s="8">
        <v>970</v>
      </c>
      <c r="D21" s="55">
        <v>1130</v>
      </c>
      <c r="E21" s="56">
        <v>44.1</v>
      </c>
      <c r="F21" s="126">
        <v>49.22</v>
      </c>
      <c r="G21" s="8">
        <v>37.17</v>
      </c>
      <c r="H21" s="126">
        <v>47.28</v>
      </c>
      <c r="I21" s="8">
        <v>95.82</v>
      </c>
      <c r="J21" s="126">
        <v>114.29</v>
      </c>
      <c r="K21" s="56">
        <v>910.79</v>
      </c>
      <c r="L21" s="126">
        <v>1093.56</v>
      </c>
      <c r="M21" s="117">
        <v>56.42</v>
      </c>
      <c r="N21" s="118">
        <v>69.8</v>
      </c>
      <c r="O21" s="84"/>
      <c r="P21" s="84"/>
      <c r="Q21" s="84"/>
      <c r="R21" s="84"/>
      <c r="S21" s="60"/>
      <c r="T21" s="67"/>
      <c r="U21" s="84"/>
      <c r="V21" s="84"/>
      <c r="W21" s="84"/>
      <c r="X21" s="84"/>
    </row>
    <row r="22" spans="1:24">
      <c r="A22" s="81" t="s">
        <v>57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6"/>
      <c r="N22" s="67"/>
      <c r="O22" s="84"/>
      <c r="P22" s="84"/>
      <c r="Q22" s="84"/>
      <c r="R22" s="84"/>
      <c r="S22" s="60"/>
      <c r="T22" s="67"/>
      <c r="U22" s="84"/>
      <c r="V22" s="84"/>
      <c r="W22" s="84"/>
      <c r="X22" s="84"/>
    </row>
    <row r="23" spans="1:20">
      <c r="A23" s="58"/>
      <c r="B23" s="36" t="s">
        <v>38</v>
      </c>
      <c r="C23" s="8">
        <v>1470</v>
      </c>
      <c r="D23" s="106">
        <v>1680</v>
      </c>
      <c r="E23" s="56">
        <v>61.05</v>
      </c>
      <c r="F23" s="115">
        <v>67.89</v>
      </c>
      <c r="G23" s="56">
        <v>55.92</v>
      </c>
      <c r="H23" s="115">
        <v>67.76</v>
      </c>
      <c r="I23" s="56">
        <v>196.47</v>
      </c>
      <c r="J23" s="115">
        <v>223.82</v>
      </c>
      <c r="K23" s="56">
        <v>1545.79</v>
      </c>
      <c r="L23" s="115">
        <v>1786.56</v>
      </c>
      <c r="M23" s="56">
        <v>58.32</v>
      </c>
      <c r="N23" s="115">
        <v>71.85</v>
      </c>
      <c r="T23" s="105"/>
    </row>
    <row r="24" spans="1:20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87"/>
      <c r="T24" s="84"/>
    </row>
    <row r="25" spans="1:20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N25" s="87"/>
      <c r="T25" s="84"/>
    </row>
    <row r="26" spans="1:20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N26" s="88"/>
      <c r="T26" s="90"/>
    </row>
    <row r="27" spans="1:20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N27" s="60"/>
      <c r="T27" s="60"/>
    </row>
    <row r="28" spans="1:20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T28" s="60"/>
    </row>
    <row r="29" spans="1:12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>
      <c r="A32" s="61"/>
      <c r="B32" s="61"/>
      <c r="C32" s="61"/>
      <c r="D32" s="83"/>
      <c r="E32" s="83"/>
      <c r="F32" s="83"/>
      <c r="G32" s="83"/>
      <c r="H32" s="83"/>
      <c r="I32" s="83"/>
      <c r="J32" s="83"/>
      <c r="K32" s="83"/>
      <c r="L32" s="83"/>
    </row>
    <row r="33" spans="1:13">
      <c r="A33" s="60"/>
      <c r="B33" s="60"/>
      <c r="C33" s="67"/>
      <c r="D33" s="82"/>
      <c r="E33" s="82"/>
      <c r="F33" s="82"/>
      <c r="G33" s="82"/>
      <c r="H33" s="82"/>
      <c r="I33" s="82"/>
      <c r="J33" s="82"/>
      <c r="K33" s="82"/>
      <c r="L33" s="82"/>
      <c r="M33" s="60"/>
    </row>
    <row r="34" spans="1:13">
      <c r="A34" s="60"/>
      <c r="B34" s="60"/>
      <c r="C34" s="67"/>
      <c r="D34" s="82"/>
      <c r="E34" s="82"/>
      <c r="F34" s="82"/>
      <c r="G34" s="82"/>
      <c r="H34" s="82"/>
      <c r="I34" s="82"/>
      <c r="J34" s="82"/>
      <c r="K34" s="82"/>
      <c r="L34" s="82"/>
      <c r="M34" s="60"/>
    </row>
    <row r="35" spans="1:13">
      <c r="A35" s="60"/>
      <c r="B35" s="60"/>
      <c r="C35" s="67"/>
      <c r="D35" s="82"/>
      <c r="E35" s="82"/>
      <c r="F35" s="82"/>
      <c r="G35" s="82"/>
      <c r="H35" s="82"/>
      <c r="I35" s="82"/>
      <c r="J35" s="82"/>
      <c r="K35" s="82"/>
      <c r="L35" s="82"/>
      <c r="M35" s="60"/>
    </row>
    <row r="36" spans="1:13">
      <c r="A36" s="60"/>
      <c r="B36" s="60"/>
      <c r="C36" s="67"/>
      <c r="D36" s="82"/>
      <c r="E36" s="82"/>
      <c r="F36" s="82"/>
      <c r="G36" s="82"/>
      <c r="H36" s="82"/>
      <c r="I36" s="82"/>
      <c r="J36" s="82"/>
      <c r="K36" s="82"/>
      <c r="L36" s="82"/>
      <c r="M36" s="60"/>
    </row>
    <row r="37" spans="1:12">
      <c r="A37" s="60"/>
      <c r="B37" s="60"/>
      <c r="C37" s="67"/>
      <c r="D37" s="60"/>
      <c r="I37" s="89"/>
      <c r="J37" s="89"/>
      <c r="K37" s="89"/>
      <c r="L37" s="89"/>
    </row>
    <row r="38" spans="1:4">
      <c r="A38" s="60"/>
      <c r="B38" s="60"/>
      <c r="C38" s="67"/>
      <c r="D38" s="60"/>
    </row>
    <row r="39" spans="1:4">
      <c r="A39" s="60"/>
      <c r="B39" s="60"/>
      <c r="C39" s="67"/>
      <c r="D39" s="60"/>
    </row>
    <row r="40" spans="1:4">
      <c r="A40" s="60"/>
      <c r="B40" s="60"/>
      <c r="C40" s="67"/>
      <c r="D40" s="60"/>
    </row>
    <row r="41" spans="1:4">
      <c r="A41" s="60"/>
      <c r="B41" s="60"/>
      <c r="C41" s="67"/>
      <c r="D41" s="60"/>
    </row>
    <row r="42" spans="1:4">
      <c r="A42" s="60"/>
      <c r="B42" s="60"/>
      <c r="C42" s="67"/>
      <c r="D42" s="60"/>
    </row>
    <row r="43" spans="1:4">
      <c r="A43" s="60"/>
      <c r="B43" s="60"/>
      <c r="C43" s="67"/>
      <c r="D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4">
      <c r="A58" s="60"/>
      <c r="B58" s="60"/>
      <c r="C58" s="67"/>
      <c r="D58" s="60"/>
    </row>
    <row r="59" spans="1:3">
      <c r="A59" s="60"/>
      <c r="B59" s="60"/>
      <c r="C59" s="60"/>
    </row>
    <row r="60" spans="1:3">
      <c r="A60" s="60"/>
      <c r="B60" s="60"/>
      <c r="C60" s="60"/>
    </row>
    <row r="61" spans="1:3">
      <c r="A61" s="60"/>
      <c r="B61" s="60"/>
      <c r="C61" s="60"/>
    </row>
    <row r="62" spans="1:3">
      <c r="A62" s="60"/>
      <c r="B62" s="60"/>
      <c r="C62" s="60"/>
    </row>
    <row r="63" spans="1:3">
      <c r="A63" s="60"/>
      <c r="B63" s="60"/>
      <c r="C63" s="60"/>
    </row>
  </sheetData>
  <mergeCells count="15">
    <mergeCell ref="A1:B1"/>
    <mergeCell ref="E1:H1"/>
    <mergeCell ref="A2:D2"/>
    <mergeCell ref="E3:J3"/>
    <mergeCell ref="E4:F4"/>
    <mergeCell ref="G4:H4"/>
    <mergeCell ref="I4:J4"/>
    <mergeCell ref="A6:L6"/>
    <mergeCell ref="A12:L12"/>
    <mergeCell ref="A22:L2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3"/>
  <sheetViews>
    <sheetView workbookViewId="0">
      <selection activeCell="N23" sqref="N23"/>
    </sheetView>
  </sheetViews>
  <sheetFormatPr defaultColWidth="9.13888888888889" defaultRowHeight="14.4"/>
  <cols>
    <col min="1" max="1" width="10.5740740740741" customWidth="1"/>
    <col min="2" max="2" width="34.712962962963" customWidth="1"/>
    <col min="3" max="3" width="6.13888888888889" customWidth="1"/>
    <col min="4" max="4" width="7.71296296296296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8" customWidth="1"/>
    <col min="12" max="12" width="7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ht="15.6" spans="1:24">
      <c r="A2" s="2" t="s">
        <v>2</v>
      </c>
      <c r="B2" s="2"/>
      <c r="C2" s="2"/>
      <c r="D2" s="2"/>
      <c r="E2" s="124" t="s">
        <v>3</v>
      </c>
      <c r="F2" s="124"/>
      <c r="G2" s="124" t="s">
        <v>58</v>
      </c>
      <c r="H2" s="124"/>
      <c r="I2" s="2"/>
      <c r="J2" s="2"/>
      <c r="K2" s="2"/>
      <c r="L2" s="2"/>
      <c r="M2" s="61"/>
      <c r="N2" s="61"/>
      <c r="O2" s="60"/>
      <c r="P2" s="60"/>
      <c r="Q2" s="60"/>
      <c r="R2" s="60"/>
      <c r="S2" s="61"/>
      <c r="T2" s="61"/>
      <c r="U2" s="60"/>
      <c r="V2" s="60"/>
      <c r="W2" s="60"/>
      <c r="X2" s="60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  <c r="O3" s="84"/>
      <c r="P3" s="84"/>
      <c r="Q3" s="84"/>
      <c r="R3" s="84"/>
      <c r="S3" s="60"/>
      <c r="T3" s="67"/>
      <c r="U3" s="84"/>
      <c r="V3" s="84"/>
      <c r="W3" s="84"/>
      <c r="X3" s="84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  <c r="O4" s="84"/>
      <c r="P4" s="84"/>
      <c r="Q4" s="84"/>
      <c r="R4" s="84"/>
      <c r="S4" s="60"/>
      <c r="T4" s="67"/>
      <c r="U4" s="84"/>
      <c r="V4" s="84"/>
      <c r="W4" s="84"/>
      <c r="X4" s="84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84"/>
      <c r="P5" s="84"/>
      <c r="Q5" s="84"/>
      <c r="R5" s="84"/>
      <c r="S5" s="60"/>
      <c r="T5" s="67"/>
      <c r="U5" s="84"/>
      <c r="V5" s="84"/>
      <c r="W5" s="84"/>
      <c r="X5" s="84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  <c r="O6" s="84"/>
      <c r="P6" s="84"/>
      <c r="Q6" s="84"/>
      <c r="R6" s="84"/>
      <c r="S6" s="60"/>
      <c r="T6" s="67"/>
      <c r="U6" s="84"/>
      <c r="V6" s="84"/>
      <c r="W6" s="84"/>
      <c r="X6" s="84"/>
    </row>
    <row r="7" spans="1:24">
      <c r="A7" s="78" t="s">
        <v>59</v>
      </c>
      <c r="B7" s="79" t="s">
        <v>60</v>
      </c>
      <c r="C7" s="20">
        <v>200</v>
      </c>
      <c r="D7" s="80">
        <v>250</v>
      </c>
      <c r="E7" s="22">
        <v>17.05</v>
      </c>
      <c r="F7" s="23">
        <v>21.3</v>
      </c>
      <c r="G7" s="22">
        <v>20.7</v>
      </c>
      <c r="H7" s="23">
        <v>25.88</v>
      </c>
      <c r="I7" s="20">
        <v>4.2</v>
      </c>
      <c r="J7" s="23">
        <v>5.25</v>
      </c>
      <c r="K7" s="20">
        <v>270</v>
      </c>
      <c r="L7" s="23">
        <v>337.5</v>
      </c>
      <c r="M7" s="133">
        <v>0.4</v>
      </c>
      <c r="N7" s="72">
        <v>0.5</v>
      </c>
      <c r="O7" s="84"/>
      <c r="P7" s="84"/>
      <c r="Q7" s="84"/>
      <c r="R7" s="84"/>
      <c r="S7" s="60"/>
      <c r="T7" s="67"/>
      <c r="U7" s="84"/>
      <c r="V7" s="84"/>
      <c r="W7" s="84"/>
      <c r="X7" s="84"/>
    </row>
    <row r="8" spans="1:24">
      <c r="A8" s="32" t="s">
        <v>18</v>
      </c>
      <c r="B8" s="33" t="s">
        <v>19</v>
      </c>
      <c r="C8" s="26">
        <v>45</v>
      </c>
      <c r="D8" s="131">
        <v>45</v>
      </c>
      <c r="E8" s="26">
        <v>6.27</v>
      </c>
      <c r="F8" s="34">
        <v>6.27</v>
      </c>
      <c r="G8" s="22">
        <v>4.28</v>
      </c>
      <c r="H8" s="23">
        <v>4.28</v>
      </c>
      <c r="I8" s="20">
        <v>15.02</v>
      </c>
      <c r="J8" s="29">
        <v>15.02</v>
      </c>
      <c r="K8" s="20">
        <v>124</v>
      </c>
      <c r="L8" s="29">
        <v>124</v>
      </c>
      <c r="M8" s="133">
        <v>0.42</v>
      </c>
      <c r="N8" s="101">
        <v>0.42</v>
      </c>
      <c r="O8" s="84"/>
      <c r="P8" s="84"/>
      <c r="Q8" s="84"/>
      <c r="R8" s="84"/>
      <c r="S8" s="60"/>
      <c r="T8" s="67"/>
      <c r="U8" s="84"/>
      <c r="V8" s="84"/>
      <c r="W8" s="84"/>
      <c r="X8" s="84"/>
    </row>
    <row r="9" spans="1:24">
      <c r="A9" s="32"/>
      <c r="B9" s="30" t="s">
        <v>61</v>
      </c>
      <c r="C9" s="20">
        <v>55</v>
      </c>
      <c r="D9" s="29">
        <v>55</v>
      </c>
      <c r="E9" s="22">
        <v>3.85</v>
      </c>
      <c r="F9" s="23">
        <v>3.85</v>
      </c>
      <c r="G9" s="22">
        <v>0.4</v>
      </c>
      <c r="H9" s="23">
        <v>0.4</v>
      </c>
      <c r="I9" s="22">
        <v>24.75</v>
      </c>
      <c r="J9" s="23">
        <v>24.75</v>
      </c>
      <c r="K9" s="22">
        <v>118</v>
      </c>
      <c r="L9" s="23">
        <v>118</v>
      </c>
      <c r="M9" s="133">
        <v>0.1</v>
      </c>
      <c r="N9" s="68">
        <v>0.1</v>
      </c>
      <c r="O9" s="84"/>
      <c r="P9" s="84"/>
      <c r="Q9" s="84"/>
      <c r="R9" s="84"/>
      <c r="S9" s="60"/>
      <c r="T9" s="67"/>
      <c r="U9" s="84"/>
      <c r="V9" s="84"/>
      <c r="W9" s="84"/>
      <c r="X9" s="84"/>
    </row>
    <row r="10" spans="1:24">
      <c r="A10" s="24" t="s">
        <v>62</v>
      </c>
      <c r="B10" s="94" t="s">
        <v>63</v>
      </c>
      <c r="C10" s="20">
        <v>200</v>
      </c>
      <c r="D10" s="46">
        <v>200</v>
      </c>
      <c r="E10" s="95">
        <v>0.2</v>
      </c>
      <c r="F10" s="96">
        <v>0.2</v>
      </c>
      <c r="G10" s="95">
        <v>0.05</v>
      </c>
      <c r="H10" s="96">
        <v>0.05</v>
      </c>
      <c r="I10" s="95">
        <v>15</v>
      </c>
      <c r="J10" s="96">
        <v>15</v>
      </c>
      <c r="K10" s="95">
        <v>56.85</v>
      </c>
      <c r="L10" s="96">
        <v>56.85</v>
      </c>
      <c r="M10" s="134">
        <v>0.1</v>
      </c>
      <c r="N10" s="86">
        <v>0.1</v>
      </c>
      <c r="O10" s="84"/>
      <c r="P10" s="84"/>
      <c r="Q10" s="84"/>
      <c r="R10" s="84"/>
      <c r="S10" s="60"/>
      <c r="T10" s="67"/>
      <c r="U10" s="84"/>
      <c r="V10" s="84"/>
      <c r="W10" s="84"/>
      <c r="X10" s="84"/>
    </row>
    <row r="11" spans="1:24">
      <c r="A11" s="35"/>
      <c r="B11" s="36" t="s">
        <v>23</v>
      </c>
      <c r="C11" s="8">
        <f t="shared" ref="C11:J11" si="0">SUM(C7:C10)</f>
        <v>500</v>
      </c>
      <c r="D11" s="132">
        <f t="shared" si="0"/>
        <v>550</v>
      </c>
      <c r="E11" s="56">
        <f t="shared" si="0"/>
        <v>27.37</v>
      </c>
      <c r="F11" s="115">
        <f t="shared" si="0"/>
        <v>31.62</v>
      </c>
      <c r="G11" s="56">
        <f t="shared" si="0"/>
        <v>25.43</v>
      </c>
      <c r="H11" s="115">
        <f t="shared" si="0"/>
        <v>30.61</v>
      </c>
      <c r="I11" s="56">
        <f t="shared" si="0"/>
        <v>58.97</v>
      </c>
      <c r="J11" s="115">
        <f t="shared" si="0"/>
        <v>60.02</v>
      </c>
      <c r="K11" s="56">
        <f>E11*4+G11*9+I11*4</f>
        <v>574.23</v>
      </c>
      <c r="L11" s="115">
        <f>F11*4+H11*9+J11*4</f>
        <v>642.05</v>
      </c>
      <c r="M11" s="117">
        <f>SUM(M7:M10)</f>
        <v>1.02</v>
      </c>
      <c r="N11" s="117">
        <f>SUM(N7:N10)</f>
        <v>1.12</v>
      </c>
      <c r="O11" s="84"/>
      <c r="P11" s="84"/>
      <c r="Q11" s="84"/>
      <c r="R11" s="84"/>
      <c r="S11" s="60"/>
      <c r="T11" s="67"/>
      <c r="U11" s="84"/>
      <c r="V11" s="84"/>
      <c r="W11" s="84"/>
      <c r="X11" s="84"/>
    </row>
    <row r="12" spans="1:2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  <c r="O12" s="84"/>
      <c r="P12" s="84"/>
      <c r="Q12" s="84"/>
      <c r="R12" s="84"/>
      <c r="S12" s="60"/>
      <c r="T12" s="67"/>
      <c r="U12" s="84"/>
      <c r="V12" s="84"/>
      <c r="W12" s="84"/>
      <c r="X12" s="84"/>
    </row>
    <row r="13" spans="1:24">
      <c r="A13" s="78" t="s">
        <v>64</v>
      </c>
      <c r="B13" s="42" t="s">
        <v>65</v>
      </c>
      <c r="C13" s="20">
        <v>60</v>
      </c>
      <c r="D13" s="39">
        <v>100</v>
      </c>
      <c r="E13" s="22">
        <v>0.62</v>
      </c>
      <c r="F13" s="40">
        <v>1.04</v>
      </c>
      <c r="G13" s="22">
        <v>6.04</v>
      </c>
      <c r="H13" s="40">
        <v>10.07</v>
      </c>
      <c r="I13" s="20">
        <v>9.44</v>
      </c>
      <c r="J13" s="40">
        <v>15.74</v>
      </c>
      <c r="K13" s="22">
        <v>93</v>
      </c>
      <c r="L13" s="40">
        <v>155</v>
      </c>
      <c r="M13" s="73">
        <v>2.4</v>
      </c>
      <c r="N13" s="72">
        <v>4</v>
      </c>
      <c r="O13" s="84"/>
      <c r="P13" s="84"/>
      <c r="Q13" s="84"/>
      <c r="R13" s="84"/>
      <c r="S13" s="60"/>
      <c r="T13" s="67"/>
      <c r="U13" s="84"/>
      <c r="V13" s="84"/>
      <c r="W13" s="84"/>
      <c r="X13" s="84"/>
    </row>
    <row r="14" spans="1:24">
      <c r="A14" s="41" t="s">
        <v>66</v>
      </c>
      <c r="B14" s="42" t="s">
        <v>67</v>
      </c>
      <c r="C14" s="43" t="s">
        <v>68</v>
      </c>
      <c r="D14" s="44" t="s">
        <v>69</v>
      </c>
      <c r="E14" s="22">
        <v>1.7</v>
      </c>
      <c r="F14" s="40">
        <v>2.13</v>
      </c>
      <c r="G14" s="22">
        <v>5.84</v>
      </c>
      <c r="H14" s="40">
        <v>7.3</v>
      </c>
      <c r="I14" s="22">
        <v>7.68</v>
      </c>
      <c r="J14" s="40">
        <v>9.6</v>
      </c>
      <c r="K14" s="22">
        <v>91.2</v>
      </c>
      <c r="L14" s="40">
        <v>114</v>
      </c>
      <c r="M14" s="73">
        <v>24.8</v>
      </c>
      <c r="N14" s="72">
        <v>30.98</v>
      </c>
      <c r="O14" s="84"/>
      <c r="P14" s="84"/>
      <c r="Q14" s="84"/>
      <c r="R14" s="84"/>
      <c r="S14" s="60"/>
      <c r="T14" s="67"/>
      <c r="U14" s="84"/>
      <c r="V14" s="84"/>
      <c r="W14" s="84"/>
      <c r="X14" s="84"/>
    </row>
    <row r="15" spans="1:24">
      <c r="A15" s="41" t="s">
        <v>70</v>
      </c>
      <c r="B15" s="42" t="s">
        <v>71</v>
      </c>
      <c r="C15" s="43" t="s">
        <v>72</v>
      </c>
      <c r="D15" s="44" t="s">
        <v>72</v>
      </c>
      <c r="E15" s="22">
        <v>12.63</v>
      </c>
      <c r="F15" s="40">
        <v>12.63</v>
      </c>
      <c r="G15" s="22">
        <v>0.85</v>
      </c>
      <c r="H15" s="40">
        <v>0.85</v>
      </c>
      <c r="I15" s="22">
        <v>15.5</v>
      </c>
      <c r="J15" s="40">
        <v>15.5</v>
      </c>
      <c r="K15" s="22">
        <v>142.7</v>
      </c>
      <c r="L15" s="40">
        <v>142.7</v>
      </c>
      <c r="M15" s="73">
        <v>0</v>
      </c>
      <c r="N15" s="72">
        <v>0</v>
      </c>
      <c r="O15" s="84"/>
      <c r="P15" s="84"/>
      <c r="Q15" s="84"/>
      <c r="R15" s="84"/>
      <c r="S15" s="60"/>
      <c r="T15" s="67"/>
      <c r="U15" s="84"/>
      <c r="V15" s="84"/>
      <c r="W15" s="84"/>
      <c r="X15" s="84"/>
    </row>
    <row r="16" spans="1:24">
      <c r="A16" s="45" t="s">
        <v>73</v>
      </c>
      <c r="B16" s="91" t="s">
        <v>74</v>
      </c>
      <c r="C16" s="92">
        <v>150</v>
      </c>
      <c r="D16" s="108">
        <v>180</v>
      </c>
      <c r="E16" s="22">
        <v>3.73</v>
      </c>
      <c r="F16" s="40">
        <v>4.48</v>
      </c>
      <c r="G16" s="22">
        <v>5.16</v>
      </c>
      <c r="H16" s="40">
        <v>6.2</v>
      </c>
      <c r="I16" s="22">
        <v>22.68</v>
      </c>
      <c r="J16" s="40">
        <v>27.22</v>
      </c>
      <c r="K16" s="22">
        <v>152</v>
      </c>
      <c r="L16" s="40">
        <v>182.4</v>
      </c>
      <c r="M16" s="73">
        <v>0.4</v>
      </c>
      <c r="N16" s="72">
        <v>0.49</v>
      </c>
      <c r="O16" s="84"/>
      <c r="P16" s="84"/>
      <c r="Q16" s="84"/>
      <c r="R16" s="84"/>
      <c r="S16" s="60"/>
      <c r="T16" s="67"/>
      <c r="U16" s="84"/>
      <c r="V16" s="84"/>
      <c r="W16" s="84"/>
      <c r="X16" s="84"/>
    </row>
    <row r="17" spans="1:24">
      <c r="A17" s="48" t="s">
        <v>75</v>
      </c>
      <c r="B17" s="30" t="s">
        <v>76</v>
      </c>
      <c r="C17" s="20">
        <v>200</v>
      </c>
      <c r="D17" s="46">
        <v>200</v>
      </c>
      <c r="E17" s="22">
        <v>0</v>
      </c>
      <c r="F17" s="40">
        <v>0</v>
      </c>
      <c r="G17" s="31">
        <v>0</v>
      </c>
      <c r="H17" s="40">
        <v>0</v>
      </c>
      <c r="I17" s="22">
        <v>18.16</v>
      </c>
      <c r="J17" s="40">
        <v>18.16</v>
      </c>
      <c r="K17" s="22">
        <v>72</v>
      </c>
      <c r="L17" s="40">
        <v>72</v>
      </c>
      <c r="M17" s="73">
        <v>0</v>
      </c>
      <c r="N17" s="72">
        <v>0</v>
      </c>
      <c r="O17" s="84"/>
      <c r="P17" s="84"/>
      <c r="Q17" s="84"/>
      <c r="R17" s="84"/>
      <c r="S17" s="60"/>
      <c r="T17" s="67"/>
      <c r="U17" s="84"/>
      <c r="V17" s="84"/>
      <c r="W17" s="84"/>
      <c r="X17" s="84"/>
    </row>
    <row r="18" spans="1:24">
      <c r="A18" s="125"/>
      <c r="B18" s="30" t="s">
        <v>77</v>
      </c>
      <c r="C18" s="20">
        <v>200</v>
      </c>
      <c r="D18" s="46">
        <v>200</v>
      </c>
      <c r="E18" s="22">
        <v>1</v>
      </c>
      <c r="F18" s="40">
        <v>1</v>
      </c>
      <c r="G18" s="31">
        <v>0.2</v>
      </c>
      <c r="H18" s="40">
        <v>0.2</v>
      </c>
      <c r="I18" s="22">
        <v>20.2</v>
      </c>
      <c r="J18" s="40">
        <v>20.2</v>
      </c>
      <c r="K18" s="22">
        <v>92</v>
      </c>
      <c r="L18" s="40">
        <v>92</v>
      </c>
      <c r="M18" s="73">
        <v>30</v>
      </c>
      <c r="N18" s="72">
        <v>30</v>
      </c>
      <c r="O18" s="84"/>
      <c r="P18" s="84"/>
      <c r="Q18" s="84"/>
      <c r="R18" s="84"/>
      <c r="S18" s="60"/>
      <c r="T18" s="67"/>
      <c r="U18" s="84"/>
      <c r="V18" s="84"/>
      <c r="W18" s="84"/>
      <c r="X18" s="84"/>
    </row>
    <row r="19" spans="1:24">
      <c r="A19" s="24"/>
      <c r="B19" s="30" t="s">
        <v>34</v>
      </c>
      <c r="C19" s="20">
        <v>30</v>
      </c>
      <c r="D19" s="46">
        <v>40</v>
      </c>
      <c r="E19" s="22">
        <f>C19*6.6/100</f>
        <v>1.98</v>
      </c>
      <c r="F19" s="40">
        <f>D19*6.6/100</f>
        <v>2.64</v>
      </c>
      <c r="G19" s="22">
        <f>C19*1.1/100</f>
        <v>0.33</v>
      </c>
      <c r="H19" s="40">
        <f>D19*1.1/100</f>
        <v>0.44</v>
      </c>
      <c r="I19" s="22">
        <f>C19*43.9/100</f>
        <v>13.17</v>
      </c>
      <c r="J19" s="40">
        <f>D19*43.9/100</f>
        <v>17.56</v>
      </c>
      <c r="K19" s="22">
        <f>E19*4+G19*9+I19*4</f>
        <v>63.57</v>
      </c>
      <c r="L19" s="40">
        <f>F19*4+H19*9+J19*4</f>
        <v>84.76</v>
      </c>
      <c r="M19" s="73">
        <v>0.12</v>
      </c>
      <c r="N19" s="72">
        <v>0.16</v>
      </c>
      <c r="O19" s="84"/>
      <c r="P19" s="84"/>
      <c r="Q19" s="84"/>
      <c r="R19" s="84"/>
      <c r="S19" s="60"/>
      <c r="T19" s="67"/>
      <c r="U19" s="84"/>
      <c r="V19" s="84"/>
      <c r="W19" s="84"/>
      <c r="X19" s="84"/>
    </row>
    <row r="20" spans="1:24">
      <c r="A20" s="24"/>
      <c r="B20" s="30" t="s">
        <v>35</v>
      </c>
      <c r="C20" s="20">
        <v>30</v>
      </c>
      <c r="D20" s="46">
        <v>30</v>
      </c>
      <c r="E20" s="22">
        <f>C20*7.7/100</f>
        <v>2.31</v>
      </c>
      <c r="F20" s="40">
        <f>D20*7.7/100</f>
        <v>2.31</v>
      </c>
      <c r="G20" s="22">
        <f>C20*0.8/100</f>
        <v>0.24</v>
      </c>
      <c r="H20" s="40">
        <f>D20*0.8/100</f>
        <v>0.24</v>
      </c>
      <c r="I20" s="22">
        <f>C20*49.5/100</f>
        <v>14.85</v>
      </c>
      <c r="J20" s="40">
        <f>D20*49.5/100</f>
        <v>14.85</v>
      </c>
      <c r="K20" s="22">
        <f>E20*4+G20*9+I20*4</f>
        <v>70.8</v>
      </c>
      <c r="L20" s="40">
        <f>F20*4+H20*9+J20*4</f>
        <v>70.8</v>
      </c>
      <c r="M20" s="73">
        <v>0.1</v>
      </c>
      <c r="N20" s="72">
        <v>0.12</v>
      </c>
      <c r="O20" s="84"/>
      <c r="P20" s="84"/>
      <c r="Q20" s="84"/>
      <c r="R20" s="84"/>
      <c r="S20" s="60"/>
      <c r="T20" s="67"/>
      <c r="U20" s="84"/>
      <c r="V20" s="84"/>
      <c r="W20" s="84"/>
      <c r="X20" s="84"/>
    </row>
    <row r="21" spans="1:24">
      <c r="A21" s="24"/>
      <c r="B21" s="36" t="s">
        <v>37</v>
      </c>
      <c r="C21" s="8">
        <v>970</v>
      </c>
      <c r="D21" s="55">
        <v>1100</v>
      </c>
      <c r="E21" s="56">
        <f>SUM(E13:E20)</f>
        <v>23.97</v>
      </c>
      <c r="F21" s="56">
        <f t="shared" ref="F21:N21" si="1">SUM(F13:F20)</f>
        <v>26.23</v>
      </c>
      <c r="G21" s="56">
        <f t="shared" si="1"/>
        <v>18.66</v>
      </c>
      <c r="H21" s="56">
        <f t="shared" si="1"/>
        <v>25.3</v>
      </c>
      <c r="I21" s="56">
        <f t="shared" si="1"/>
        <v>121.68</v>
      </c>
      <c r="J21" s="56">
        <f t="shared" si="1"/>
        <v>138.83</v>
      </c>
      <c r="K21" s="56">
        <f t="shared" si="1"/>
        <v>777.27</v>
      </c>
      <c r="L21" s="56">
        <f t="shared" si="1"/>
        <v>913.66</v>
      </c>
      <c r="M21" s="56">
        <f t="shared" si="1"/>
        <v>57.82</v>
      </c>
      <c r="N21" s="56">
        <f t="shared" si="1"/>
        <v>65.75</v>
      </c>
      <c r="O21" s="84"/>
      <c r="P21" s="84"/>
      <c r="Q21" s="84"/>
      <c r="R21" s="84"/>
      <c r="S21" s="60"/>
      <c r="T21" s="67"/>
      <c r="U21" s="84"/>
      <c r="V21" s="84"/>
      <c r="W21" s="84"/>
      <c r="X21" s="84"/>
    </row>
    <row r="22" spans="1:24">
      <c r="A22" s="81" t="s">
        <v>57</v>
      </c>
      <c r="B22" s="17"/>
      <c r="C22" s="17">
        <f>SUM(C13:C20)</f>
        <v>670</v>
      </c>
      <c r="D22" s="17"/>
      <c r="E22" s="17"/>
      <c r="F22" s="17"/>
      <c r="G22" s="17"/>
      <c r="H22" s="17"/>
      <c r="I22" s="17"/>
      <c r="J22" s="17"/>
      <c r="K22" s="17"/>
      <c r="L22" s="66"/>
      <c r="N22" s="67"/>
      <c r="O22" s="84"/>
      <c r="P22" s="84"/>
      <c r="Q22" s="84"/>
      <c r="R22" s="84"/>
      <c r="S22" s="60"/>
      <c r="T22" s="67"/>
      <c r="U22" s="84"/>
      <c r="V22" s="84"/>
      <c r="W22" s="84"/>
      <c r="X22" s="84"/>
    </row>
    <row r="23" spans="1:24">
      <c r="A23" s="58"/>
      <c r="B23" s="36" t="s">
        <v>38</v>
      </c>
      <c r="C23" s="8">
        <v>1470</v>
      </c>
      <c r="D23" s="59">
        <v>1650</v>
      </c>
      <c r="E23" s="56">
        <v>51.34</v>
      </c>
      <c r="F23" s="56">
        <v>57.85</v>
      </c>
      <c r="G23" s="56">
        <v>44.09</v>
      </c>
      <c r="H23" s="56">
        <v>55.91</v>
      </c>
      <c r="I23" s="56">
        <v>180.65</v>
      </c>
      <c r="J23" s="56">
        <v>198.85</v>
      </c>
      <c r="K23" s="56">
        <v>1351.5</v>
      </c>
      <c r="L23" s="56">
        <v>1555.71</v>
      </c>
      <c r="M23" s="56">
        <v>58.84</v>
      </c>
      <c r="N23" s="56">
        <v>66.89</v>
      </c>
      <c r="O23" s="84"/>
      <c r="P23" s="84"/>
      <c r="Q23" s="84"/>
      <c r="R23" s="84"/>
      <c r="S23" s="60"/>
      <c r="T23" s="67"/>
      <c r="U23" s="84"/>
      <c r="V23" s="84"/>
      <c r="W23" s="84"/>
      <c r="X23" s="84"/>
    </row>
    <row r="24" spans="1:20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87"/>
      <c r="T24" s="84"/>
    </row>
    <row r="25" spans="1:20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N25" s="87"/>
      <c r="T25" s="84"/>
    </row>
    <row r="26" spans="1:20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N26" s="88"/>
      <c r="T26" s="90"/>
    </row>
    <row r="27" spans="1:20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N27" s="60"/>
      <c r="T27" s="60"/>
    </row>
    <row r="28" spans="1:20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T28" s="60"/>
    </row>
    <row r="29" spans="1:12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>
      <c r="A32" s="61"/>
      <c r="B32" s="61"/>
      <c r="C32" s="61"/>
      <c r="D32" s="83"/>
      <c r="E32" s="83"/>
      <c r="F32" s="83"/>
      <c r="G32" s="83"/>
      <c r="H32" s="83"/>
      <c r="I32" s="83"/>
      <c r="J32" s="83"/>
      <c r="K32" s="83"/>
      <c r="L32" s="83"/>
    </row>
    <row r="33" spans="1:13">
      <c r="A33" s="60"/>
      <c r="B33" s="60"/>
      <c r="C33" s="67"/>
      <c r="D33" s="82"/>
      <c r="E33" s="82"/>
      <c r="F33" s="82"/>
      <c r="G33" s="82"/>
      <c r="H33" s="82"/>
      <c r="I33" s="82"/>
      <c r="J33" s="82"/>
      <c r="K33" s="82"/>
      <c r="L33" s="82"/>
      <c r="M33" s="60"/>
    </row>
    <row r="34" spans="1:13">
      <c r="A34" s="60"/>
      <c r="B34" s="60"/>
      <c r="C34" s="67"/>
      <c r="D34" s="82"/>
      <c r="E34" s="82"/>
      <c r="F34" s="82"/>
      <c r="G34" s="82"/>
      <c r="H34" s="82"/>
      <c r="I34" s="82"/>
      <c r="J34" s="82"/>
      <c r="K34" s="82"/>
      <c r="L34" s="82"/>
      <c r="M34" s="60"/>
    </row>
    <row r="35" spans="1:13">
      <c r="A35" s="60"/>
      <c r="B35" s="60"/>
      <c r="C35" s="67"/>
      <c r="D35" s="82"/>
      <c r="E35" s="82"/>
      <c r="F35" s="82"/>
      <c r="G35" s="82"/>
      <c r="H35" s="82"/>
      <c r="I35" s="82"/>
      <c r="J35" s="82"/>
      <c r="K35" s="82"/>
      <c r="L35" s="82"/>
      <c r="M35" s="60"/>
    </row>
    <row r="36" spans="1:13">
      <c r="A36" s="60"/>
      <c r="B36" s="60"/>
      <c r="C36" s="67"/>
      <c r="D36" s="82"/>
      <c r="E36" s="82"/>
      <c r="F36" s="82"/>
      <c r="G36" s="82"/>
      <c r="H36" s="82"/>
      <c r="I36" s="82"/>
      <c r="J36" s="82"/>
      <c r="K36" s="82"/>
      <c r="L36" s="82"/>
      <c r="M36" s="60"/>
    </row>
    <row r="37" spans="1:12">
      <c r="A37" s="60"/>
      <c r="B37" s="60"/>
      <c r="C37" s="67"/>
      <c r="D37" s="60"/>
      <c r="I37" s="89"/>
      <c r="J37" s="89"/>
      <c r="K37" s="89"/>
      <c r="L37" s="89"/>
    </row>
    <row r="38" spans="1:4">
      <c r="A38" s="60"/>
      <c r="B38" s="60"/>
      <c r="C38" s="67"/>
      <c r="D38" s="60"/>
    </row>
    <row r="39" spans="1:4">
      <c r="A39" s="60"/>
      <c r="B39" s="60"/>
      <c r="C39" s="67"/>
      <c r="D39" s="60"/>
    </row>
    <row r="40" spans="1:4">
      <c r="A40" s="60"/>
      <c r="B40" s="60"/>
      <c r="C40" s="67"/>
      <c r="D40" s="60"/>
    </row>
    <row r="41" spans="1:4">
      <c r="A41" s="60"/>
      <c r="B41" s="60"/>
      <c r="C41" s="67"/>
      <c r="D41" s="60"/>
    </row>
    <row r="42" spans="1:4">
      <c r="A42" s="60"/>
      <c r="B42" s="60"/>
      <c r="C42" s="67"/>
      <c r="D42" s="60"/>
    </row>
    <row r="43" spans="1:4">
      <c r="A43" s="60"/>
      <c r="B43" s="60"/>
      <c r="C43" s="67"/>
      <c r="D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4">
      <c r="A58" s="60"/>
      <c r="B58" s="60"/>
      <c r="C58" s="67"/>
      <c r="D58" s="60"/>
    </row>
    <row r="59" spans="1:3">
      <c r="A59" s="60"/>
      <c r="B59" s="60"/>
      <c r="C59" s="60"/>
    </row>
    <row r="60" spans="1:3">
      <c r="A60" s="60"/>
      <c r="B60" s="60"/>
      <c r="C60" s="60"/>
    </row>
    <row r="61" spans="1:3">
      <c r="A61" s="60"/>
      <c r="B61" s="60"/>
      <c r="C61" s="60"/>
    </row>
    <row r="62" spans="1:3">
      <c r="A62" s="60"/>
      <c r="B62" s="60"/>
      <c r="C62" s="60"/>
    </row>
    <row r="63" spans="1:3">
      <c r="A63" s="60"/>
      <c r="B63" s="60"/>
      <c r="C63" s="60"/>
    </row>
  </sheetData>
  <mergeCells count="15">
    <mergeCell ref="A1:B1"/>
    <mergeCell ref="E1:H1"/>
    <mergeCell ref="A2:D2"/>
    <mergeCell ref="E3:J3"/>
    <mergeCell ref="E4:F4"/>
    <mergeCell ref="G4:H4"/>
    <mergeCell ref="I4:J4"/>
    <mergeCell ref="A6:L6"/>
    <mergeCell ref="A12:L12"/>
    <mergeCell ref="A22:L2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2"/>
  <sheetViews>
    <sheetView workbookViewId="0">
      <selection activeCell="N22" sqref="N22"/>
    </sheetView>
  </sheetViews>
  <sheetFormatPr defaultColWidth="9.13888888888889" defaultRowHeight="14.4"/>
  <cols>
    <col min="1" max="1" width="10.5740740740741" customWidth="1"/>
    <col min="2" max="2" width="34.5740740740741" customWidth="1"/>
    <col min="3" max="3" width="6.13888888888889" customWidth="1"/>
    <col min="4" max="4" width="7.42592592592593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9.71296296296296" customWidth="1"/>
    <col min="12" max="12" width="9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ht="15.6" spans="1:24">
      <c r="A2" s="2" t="s">
        <v>2</v>
      </c>
      <c r="B2" s="2"/>
      <c r="C2" s="2"/>
      <c r="D2" s="2"/>
      <c r="E2" s="124" t="s">
        <v>3</v>
      </c>
      <c r="F2" s="124"/>
      <c r="G2" s="124" t="s">
        <v>78</v>
      </c>
      <c r="H2" s="124"/>
      <c r="I2" s="2"/>
      <c r="J2" s="2"/>
      <c r="K2" s="2"/>
      <c r="L2" s="2"/>
      <c r="M2" s="61"/>
      <c r="N2" s="61"/>
      <c r="O2" s="60"/>
      <c r="P2" s="60"/>
      <c r="Q2" s="60"/>
      <c r="R2" s="60"/>
      <c r="S2" s="61"/>
      <c r="T2" s="61"/>
      <c r="U2" s="60"/>
      <c r="V2" s="60"/>
      <c r="W2" s="60"/>
      <c r="X2" s="60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  <c r="O3" s="84"/>
      <c r="P3" s="84"/>
      <c r="Q3" s="84"/>
      <c r="R3" s="84"/>
      <c r="S3" s="60"/>
      <c r="T3" s="67"/>
      <c r="U3" s="84"/>
      <c r="V3" s="84"/>
      <c r="W3" s="84"/>
      <c r="X3" s="84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  <c r="O4" s="84"/>
      <c r="P4" s="84"/>
      <c r="Q4" s="84"/>
      <c r="R4" s="84"/>
      <c r="S4" s="60"/>
      <c r="T4" s="67"/>
      <c r="U4" s="84"/>
      <c r="V4" s="84"/>
      <c r="W4" s="84"/>
      <c r="X4" s="84"/>
    </row>
    <row r="5" ht="42" customHeight="1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84"/>
      <c r="P5" s="84"/>
      <c r="Q5" s="84"/>
      <c r="R5" s="84"/>
      <c r="S5" s="60"/>
      <c r="T5" s="67"/>
      <c r="U5" s="84"/>
      <c r="V5" s="84"/>
      <c r="W5" s="84"/>
      <c r="X5" s="84"/>
    </row>
    <row r="6" spans="1:24">
      <c r="A6" s="127" t="s">
        <v>15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30"/>
      <c r="M6" s="60"/>
      <c r="N6" s="67"/>
      <c r="O6" s="84"/>
      <c r="P6" s="84"/>
      <c r="Q6" s="84"/>
      <c r="R6" s="84"/>
      <c r="S6" s="60"/>
      <c r="T6" s="67"/>
      <c r="U6" s="84"/>
      <c r="V6" s="84"/>
      <c r="W6" s="84"/>
      <c r="X6" s="84"/>
    </row>
    <row r="7" spans="1:24">
      <c r="A7" s="78" t="s">
        <v>79</v>
      </c>
      <c r="B7" s="79" t="s">
        <v>80</v>
      </c>
      <c r="C7" s="20">
        <v>200</v>
      </c>
      <c r="D7" s="21">
        <v>250</v>
      </c>
      <c r="E7" s="22">
        <v>7.17</v>
      </c>
      <c r="F7" s="23">
        <v>8.96</v>
      </c>
      <c r="G7" s="22">
        <v>9.92</v>
      </c>
      <c r="H7" s="23">
        <v>12.4</v>
      </c>
      <c r="I7" s="20">
        <v>43.09</v>
      </c>
      <c r="J7" s="23">
        <v>53.86</v>
      </c>
      <c r="K7" s="20">
        <v>292</v>
      </c>
      <c r="L7" s="23">
        <v>365</v>
      </c>
      <c r="M7" s="20">
        <v>1.26</v>
      </c>
      <c r="N7" s="72">
        <v>1.58</v>
      </c>
      <c r="O7" s="84"/>
      <c r="P7" s="84"/>
      <c r="Q7" s="84"/>
      <c r="R7" s="84"/>
      <c r="S7" s="60"/>
      <c r="T7" s="67"/>
      <c r="U7" s="84"/>
      <c r="V7" s="84"/>
      <c r="W7" s="84"/>
      <c r="X7" s="84"/>
    </row>
    <row r="8" spans="1:24">
      <c r="A8" s="32" t="s">
        <v>42</v>
      </c>
      <c r="B8" s="33" t="s">
        <v>43</v>
      </c>
      <c r="C8" s="26">
        <v>40</v>
      </c>
      <c r="D8" s="27">
        <v>40</v>
      </c>
      <c r="E8" s="26">
        <v>2.45</v>
      </c>
      <c r="F8" s="34">
        <v>2.45</v>
      </c>
      <c r="G8" s="22">
        <v>7.55</v>
      </c>
      <c r="H8" s="23">
        <v>7.55</v>
      </c>
      <c r="I8" s="20">
        <v>14.62</v>
      </c>
      <c r="J8" s="29">
        <v>14.62</v>
      </c>
      <c r="K8" s="20">
        <v>136</v>
      </c>
      <c r="L8" s="29">
        <v>136</v>
      </c>
      <c r="M8" s="20">
        <v>0</v>
      </c>
      <c r="N8" s="101">
        <v>0</v>
      </c>
      <c r="O8" s="84"/>
      <c r="P8" s="84"/>
      <c r="Q8" s="84"/>
      <c r="R8" s="84"/>
      <c r="S8" s="60"/>
      <c r="T8" s="67"/>
      <c r="U8" s="84"/>
      <c r="V8" s="84"/>
      <c r="W8" s="84"/>
      <c r="X8" s="84"/>
    </row>
    <row r="9" spans="1:24">
      <c r="A9" s="24" t="s">
        <v>81</v>
      </c>
      <c r="B9" s="94" t="s">
        <v>82</v>
      </c>
      <c r="C9" s="20">
        <v>200</v>
      </c>
      <c r="D9" s="46">
        <v>200</v>
      </c>
      <c r="E9" s="95">
        <v>3.77</v>
      </c>
      <c r="F9" s="129">
        <v>3.77</v>
      </c>
      <c r="G9" s="95">
        <v>3.9</v>
      </c>
      <c r="H9" s="129">
        <v>3.9</v>
      </c>
      <c r="I9" s="95">
        <v>25.78</v>
      </c>
      <c r="J9" s="129">
        <v>25.78</v>
      </c>
      <c r="K9" s="95">
        <v>149</v>
      </c>
      <c r="L9" s="129">
        <v>149</v>
      </c>
      <c r="M9" s="85">
        <v>1.3</v>
      </c>
      <c r="N9" s="86">
        <v>1.3</v>
      </c>
      <c r="O9" s="84"/>
      <c r="P9" s="84"/>
      <c r="Q9" s="84"/>
      <c r="R9" s="84"/>
      <c r="S9" s="60"/>
      <c r="T9" s="67"/>
      <c r="U9" s="84"/>
      <c r="V9" s="84"/>
      <c r="W9" s="84"/>
      <c r="X9" s="84"/>
    </row>
    <row r="10" spans="1:24">
      <c r="A10" s="32"/>
      <c r="B10" s="30" t="s">
        <v>61</v>
      </c>
      <c r="C10" s="20">
        <v>60</v>
      </c>
      <c r="D10" s="29">
        <v>60</v>
      </c>
      <c r="E10" s="22">
        <v>3.85</v>
      </c>
      <c r="F10" s="23">
        <v>3.85</v>
      </c>
      <c r="G10" s="22">
        <v>0.4</v>
      </c>
      <c r="H10" s="23">
        <v>0.4</v>
      </c>
      <c r="I10" s="22">
        <v>24.75</v>
      </c>
      <c r="J10" s="23">
        <v>24.75</v>
      </c>
      <c r="K10" s="22">
        <v>118</v>
      </c>
      <c r="L10" s="23">
        <v>118</v>
      </c>
      <c r="M10" s="20">
        <v>0.1</v>
      </c>
      <c r="N10" s="68">
        <v>0.1</v>
      </c>
      <c r="O10" s="84"/>
      <c r="P10" s="84"/>
      <c r="Q10" s="84"/>
      <c r="R10" s="84"/>
      <c r="S10" s="60"/>
      <c r="T10" s="67"/>
      <c r="U10" s="84"/>
      <c r="V10" s="84"/>
      <c r="W10" s="84"/>
      <c r="X10" s="84"/>
    </row>
    <row r="11" spans="1:24">
      <c r="A11" s="32"/>
      <c r="B11" s="36" t="s">
        <v>23</v>
      </c>
      <c r="C11" s="8">
        <f>SUM(C7:C10)</f>
        <v>500</v>
      </c>
      <c r="D11" s="8">
        <f t="shared" ref="D11:N11" si="0">SUM(D7:D10)</f>
        <v>550</v>
      </c>
      <c r="E11" s="8">
        <f t="shared" si="0"/>
        <v>17.24</v>
      </c>
      <c r="F11" s="8">
        <f t="shared" si="0"/>
        <v>19.03</v>
      </c>
      <c r="G11" s="8">
        <f t="shared" si="0"/>
        <v>21.77</v>
      </c>
      <c r="H11" s="8">
        <f t="shared" si="0"/>
        <v>24.25</v>
      </c>
      <c r="I11" s="8">
        <f t="shared" si="0"/>
        <v>108.24</v>
      </c>
      <c r="J11" s="8">
        <f t="shared" si="0"/>
        <v>119.01</v>
      </c>
      <c r="K11" s="8">
        <f t="shared" si="0"/>
        <v>695</v>
      </c>
      <c r="L11" s="8">
        <f t="shared" si="0"/>
        <v>768</v>
      </c>
      <c r="M11" s="8">
        <f t="shared" si="0"/>
        <v>2.66</v>
      </c>
      <c r="N11" s="8">
        <v>3</v>
      </c>
      <c r="O11" s="84"/>
      <c r="P11" s="84"/>
      <c r="Q11" s="84"/>
      <c r="R11" s="84"/>
      <c r="S11" s="60"/>
      <c r="T11" s="67"/>
      <c r="U11" s="84"/>
      <c r="V11" s="84"/>
      <c r="W11" s="84"/>
      <c r="X11" s="84"/>
    </row>
    <row r="12" spans="1:2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  <c r="O12" s="84"/>
      <c r="P12" s="84"/>
      <c r="Q12" s="84"/>
      <c r="R12" s="84"/>
      <c r="S12" s="60"/>
      <c r="T12" s="67"/>
      <c r="U12" s="84"/>
      <c r="V12" s="84"/>
      <c r="W12" s="84"/>
      <c r="X12" s="84"/>
    </row>
    <row r="13" spans="1:24">
      <c r="A13" s="78" t="s">
        <v>83</v>
      </c>
      <c r="B13" s="42" t="s">
        <v>84</v>
      </c>
      <c r="C13" s="20">
        <v>60</v>
      </c>
      <c r="D13" s="39">
        <v>100</v>
      </c>
      <c r="E13" s="22">
        <v>0.57</v>
      </c>
      <c r="F13" s="40">
        <v>0.95</v>
      </c>
      <c r="G13" s="22">
        <v>3.07</v>
      </c>
      <c r="H13" s="40">
        <v>5.12</v>
      </c>
      <c r="I13" s="20">
        <v>2.16</v>
      </c>
      <c r="J13" s="40">
        <v>3.6</v>
      </c>
      <c r="K13" s="22">
        <v>38.73</v>
      </c>
      <c r="L13" s="40">
        <v>64.55</v>
      </c>
      <c r="M13" s="73">
        <v>9.3</v>
      </c>
      <c r="N13" s="72">
        <v>15.5</v>
      </c>
      <c r="O13" s="84"/>
      <c r="P13" s="84"/>
      <c r="Q13" s="84"/>
      <c r="R13" s="84"/>
      <c r="S13" s="60"/>
      <c r="T13" s="67"/>
      <c r="U13" s="84"/>
      <c r="V13" s="84"/>
      <c r="W13" s="84"/>
      <c r="X13" s="84"/>
    </row>
    <row r="14" spans="1:24">
      <c r="A14" s="41" t="s">
        <v>85</v>
      </c>
      <c r="B14" s="42" t="s">
        <v>86</v>
      </c>
      <c r="C14" s="43" t="s">
        <v>68</v>
      </c>
      <c r="D14" s="44" t="s">
        <v>69</v>
      </c>
      <c r="E14" s="22">
        <v>2.04</v>
      </c>
      <c r="F14" s="40">
        <v>2.54</v>
      </c>
      <c r="G14" s="22">
        <v>5.99</v>
      </c>
      <c r="H14" s="40">
        <v>7.49</v>
      </c>
      <c r="I14" s="22">
        <v>13.84</v>
      </c>
      <c r="J14" s="40">
        <v>17.3</v>
      </c>
      <c r="K14" s="22">
        <v>120.16</v>
      </c>
      <c r="L14" s="40">
        <v>150.2</v>
      </c>
      <c r="M14" s="73">
        <v>13.46</v>
      </c>
      <c r="N14" s="72">
        <v>16.83</v>
      </c>
      <c r="O14" s="84"/>
      <c r="P14" s="84"/>
      <c r="Q14" s="84"/>
      <c r="R14" s="84"/>
      <c r="S14" s="60"/>
      <c r="T14" s="67"/>
      <c r="U14" s="84"/>
      <c r="V14" s="84"/>
      <c r="W14" s="84"/>
      <c r="X14" s="84"/>
    </row>
    <row r="15" spans="1:24">
      <c r="A15" s="112" t="s">
        <v>87</v>
      </c>
      <c r="B15" s="91" t="s">
        <v>88</v>
      </c>
      <c r="C15" s="92">
        <v>100</v>
      </c>
      <c r="D15" s="108">
        <v>100</v>
      </c>
      <c r="E15" s="22">
        <v>12.05</v>
      </c>
      <c r="F15" s="40">
        <v>12.05</v>
      </c>
      <c r="G15" s="22">
        <v>10.75</v>
      </c>
      <c r="H15" s="40">
        <v>10.75</v>
      </c>
      <c r="I15" s="22">
        <v>14.07</v>
      </c>
      <c r="J15" s="40">
        <v>14.07</v>
      </c>
      <c r="K15" s="22">
        <v>291</v>
      </c>
      <c r="L15" s="40">
        <v>291</v>
      </c>
      <c r="M15" s="73">
        <v>0</v>
      </c>
      <c r="N15" s="72">
        <v>0</v>
      </c>
      <c r="O15" s="84"/>
      <c r="P15" s="84"/>
      <c r="Q15" s="84"/>
      <c r="R15" s="84"/>
      <c r="S15" s="60"/>
      <c r="T15" s="67"/>
      <c r="U15" s="84"/>
      <c r="V15" s="84"/>
      <c r="W15" s="84"/>
      <c r="X15" s="84"/>
    </row>
    <row r="16" spans="1:24">
      <c r="A16" s="45" t="s">
        <v>89</v>
      </c>
      <c r="B16" s="91" t="s">
        <v>90</v>
      </c>
      <c r="C16" s="92">
        <v>150</v>
      </c>
      <c r="D16" s="108">
        <v>180</v>
      </c>
      <c r="E16" s="22">
        <v>3.57</v>
      </c>
      <c r="F16" s="40">
        <v>4.28</v>
      </c>
      <c r="G16" s="22">
        <v>5.43</v>
      </c>
      <c r="H16" s="40">
        <v>6.52</v>
      </c>
      <c r="I16" s="22">
        <v>15.26</v>
      </c>
      <c r="J16" s="40">
        <v>18.31</v>
      </c>
      <c r="K16" s="22">
        <v>124</v>
      </c>
      <c r="L16" s="40">
        <v>148.8</v>
      </c>
      <c r="M16" s="73">
        <v>79.72</v>
      </c>
      <c r="N16" s="72">
        <v>95.66</v>
      </c>
      <c r="O16" s="84"/>
      <c r="P16" s="84"/>
      <c r="Q16" s="84"/>
      <c r="R16" s="84"/>
      <c r="S16" s="60"/>
      <c r="T16" s="67"/>
      <c r="U16" s="84"/>
      <c r="V16" s="84"/>
      <c r="W16" s="84"/>
      <c r="X16" s="84"/>
    </row>
    <row r="17" spans="1:24">
      <c r="A17" s="48" t="s">
        <v>54</v>
      </c>
      <c r="B17" s="30" t="s">
        <v>91</v>
      </c>
      <c r="C17" s="20">
        <v>180</v>
      </c>
      <c r="D17" s="46">
        <v>200</v>
      </c>
      <c r="E17" s="22">
        <v>0.88</v>
      </c>
      <c r="F17" s="40">
        <v>0.97</v>
      </c>
      <c r="G17" s="31">
        <v>0.05</v>
      </c>
      <c r="H17" s="40">
        <v>0.05</v>
      </c>
      <c r="I17" s="22">
        <v>17.34</v>
      </c>
      <c r="J17" s="40">
        <v>19.3</v>
      </c>
      <c r="K17" s="22">
        <v>73.2</v>
      </c>
      <c r="L17" s="40">
        <v>81.3</v>
      </c>
      <c r="M17" s="73">
        <v>0.29</v>
      </c>
      <c r="N17" s="72">
        <v>0.32</v>
      </c>
      <c r="O17" s="84"/>
      <c r="P17" s="84"/>
      <c r="Q17" s="84"/>
      <c r="R17" s="84"/>
      <c r="S17" s="60"/>
      <c r="T17" s="67"/>
      <c r="U17" s="84"/>
      <c r="V17" s="84"/>
      <c r="W17" s="84"/>
      <c r="X17" s="84"/>
    </row>
    <row r="18" spans="1:24">
      <c r="A18" s="24"/>
      <c r="B18" s="30" t="s">
        <v>34</v>
      </c>
      <c r="C18" s="20">
        <v>30</v>
      </c>
      <c r="D18" s="46">
        <v>40</v>
      </c>
      <c r="E18" s="22">
        <f>C18*6.6/100</f>
        <v>1.98</v>
      </c>
      <c r="F18" s="40">
        <f>D18*6.6/100</f>
        <v>2.64</v>
      </c>
      <c r="G18" s="22">
        <f>C18*1.1/100</f>
        <v>0.33</v>
      </c>
      <c r="H18" s="40">
        <f>D18*1.1/100</f>
        <v>0.44</v>
      </c>
      <c r="I18" s="22">
        <f>C18*43.9/100</f>
        <v>13.17</v>
      </c>
      <c r="J18" s="40">
        <f>D18*43.9/100</f>
        <v>17.56</v>
      </c>
      <c r="K18" s="22">
        <f>E18*4+G18*9+I18*4</f>
        <v>63.57</v>
      </c>
      <c r="L18" s="40">
        <f>F18*4+H18*9+J18*4</f>
        <v>84.76</v>
      </c>
      <c r="M18" s="73">
        <v>0.12</v>
      </c>
      <c r="N18" s="72">
        <v>0.16</v>
      </c>
      <c r="O18" s="84"/>
      <c r="P18" s="84"/>
      <c r="Q18" s="84"/>
      <c r="R18" s="84"/>
      <c r="S18" s="60"/>
      <c r="T18" s="67"/>
      <c r="U18" s="84"/>
      <c r="V18" s="84"/>
      <c r="W18" s="84"/>
      <c r="X18" s="84"/>
    </row>
    <row r="19" spans="1:24">
      <c r="A19" s="24"/>
      <c r="B19" s="30" t="s">
        <v>35</v>
      </c>
      <c r="C19" s="20">
        <v>50</v>
      </c>
      <c r="D19" s="46">
        <v>60</v>
      </c>
      <c r="E19" s="22">
        <f>C19*7.7/100</f>
        <v>3.85</v>
      </c>
      <c r="F19" s="40">
        <f>D19*7.7/100</f>
        <v>4.62</v>
      </c>
      <c r="G19" s="22">
        <f>C19*0.8/100</f>
        <v>0.4</v>
      </c>
      <c r="H19" s="40">
        <f>D19*0.8/100</f>
        <v>0.48</v>
      </c>
      <c r="I19" s="22">
        <f>C19*49.5/100</f>
        <v>24.75</v>
      </c>
      <c r="J19" s="40">
        <f>D19*49.5/100</f>
        <v>29.7</v>
      </c>
      <c r="K19" s="22">
        <f>E19*4+G19*9+I19*4</f>
        <v>118</v>
      </c>
      <c r="L19" s="40">
        <f>F19*4+H19*9+J19*4</f>
        <v>141.6</v>
      </c>
      <c r="M19" s="73">
        <v>0.1</v>
      </c>
      <c r="N19" s="72">
        <v>0.12</v>
      </c>
      <c r="O19" s="84"/>
      <c r="P19" s="84"/>
      <c r="Q19" s="84"/>
      <c r="R19" s="84"/>
      <c r="S19" s="60"/>
      <c r="T19" s="67"/>
      <c r="U19" s="84"/>
      <c r="V19" s="84"/>
      <c r="W19" s="84"/>
      <c r="X19" s="84"/>
    </row>
    <row r="20" spans="1:24">
      <c r="A20" s="24"/>
      <c r="B20" s="36" t="s">
        <v>37</v>
      </c>
      <c r="C20" s="8">
        <v>770</v>
      </c>
      <c r="D20" s="55">
        <v>930</v>
      </c>
      <c r="E20" s="56">
        <f t="shared" ref="E20:N20" si="1">SUM(E13:E19)</f>
        <v>24.94</v>
      </c>
      <c r="F20" s="126">
        <f t="shared" si="1"/>
        <v>28.05</v>
      </c>
      <c r="G20" s="8">
        <f t="shared" si="1"/>
        <v>26.02</v>
      </c>
      <c r="H20" s="126">
        <f t="shared" si="1"/>
        <v>30.85</v>
      </c>
      <c r="I20" s="8">
        <f t="shared" si="1"/>
        <v>100.59</v>
      </c>
      <c r="J20" s="126">
        <f t="shared" si="1"/>
        <v>119.84</v>
      </c>
      <c r="K20" s="56">
        <f t="shared" si="1"/>
        <v>828.66</v>
      </c>
      <c r="L20" s="126">
        <f t="shared" si="1"/>
        <v>962.21</v>
      </c>
      <c r="M20" s="117">
        <f t="shared" si="1"/>
        <v>102.99</v>
      </c>
      <c r="N20" s="118">
        <f t="shared" si="1"/>
        <v>128.59</v>
      </c>
      <c r="O20" s="84"/>
      <c r="P20" s="84"/>
      <c r="Q20" s="84"/>
      <c r="R20" s="84"/>
      <c r="S20" s="60"/>
      <c r="T20" s="67"/>
      <c r="U20" s="84"/>
      <c r="V20" s="84"/>
      <c r="W20" s="84"/>
      <c r="X20" s="84"/>
    </row>
    <row r="21" spans="1:24">
      <c r="A21" s="81" t="s">
        <v>57</v>
      </c>
      <c r="B21" s="17"/>
      <c r="C21" s="17">
        <f>SUM(C13:C19)</f>
        <v>570</v>
      </c>
      <c r="D21" s="17"/>
      <c r="E21" s="17"/>
      <c r="F21" s="17"/>
      <c r="G21" s="17"/>
      <c r="H21" s="17"/>
      <c r="I21" s="17"/>
      <c r="J21" s="17"/>
      <c r="K21" s="17"/>
      <c r="L21" s="66"/>
      <c r="N21" s="67"/>
      <c r="O21" s="84"/>
      <c r="P21" s="84"/>
      <c r="Q21" s="84"/>
      <c r="R21" s="84"/>
      <c r="S21" s="60"/>
      <c r="T21" s="67"/>
      <c r="U21" s="84"/>
      <c r="V21" s="84"/>
      <c r="W21" s="84"/>
      <c r="X21" s="84"/>
    </row>
    <row r="22" spans="1:20">
      <c r="A22" s="58"/>
      <c r="B22" s="36" t="s">
        <v>38</v>
      </c>
      <c r="C22" s="8">
        <v>1270</v>
      </c>
      <c r="D22" s="59">
        <v>1480</v>
      </c>
      <c r="E22" s="56">
        <v>42.18</v>
      </c>
      <c r="F22" s="56">
        <v>47.08</v>
      </c>
      <c r="G22" s="56">
        <v>47.79</v>
      </c>
      <c r="H22" s="56">
        <v>55.1</v>
      </c>
      <c r="I22" s="56">
        <v>208.83</v>
      </c>
      <c r="J22" s="56">
        <v>238.85</v>
      </c>
      <c r="K22" s="56">
        <v>1523.66</v>
      </c>
      <c r="L22" s="56">
        <v>1730.21</v>
      </c>
      <c r="M22" s="56">
        <v>105.65</v>
      </c>
      <c r="N22" s="56">
        <v>131.6</v>
      </c>
      <c r="T22" s="105"/>
    </row>
    <row r="23" spans="1:20">
      <c r="A23" s="82"/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N23" s="87"/>
      <c r="T23" s="84"/>
    </row>
    <row r="24" spans="1:20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N24" s="87"/>
      <c r="T24" s="84"/>
    </row>
    <row r="25" spans="1:20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N25" s="88"/>
      <c r="T25" s="90"/>
    </row>
    <row r="26" spans="1:20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N26" s="60"/>
      <c r="T26" s="60"/>
    </row>
    <row r="27" spans="1:20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T27" s="60"/>
    </row>
    <row r="28" spans="1:12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</row>
    <row r="29" spans="1:12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</row>
    <row r="30" spans="1:12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>
      <c r="A31" s="61"/>
      <c r="B31" s="61"/>
      <c r="C31" s="61"/>
      <c r="D31" s="83"/>
      <c r="E31" s="83"/>
      <c r="F31" s="83"/>
      <c r="G31" s="83"/>
      <c r="H31" s="83"/>
      <c r="I31" s="83"/>
      <c r="J31" s="83"/>
      <c r="K31" s="83"/>
      <c r="L31" s="83"/>
    </row>
    <row r="32" spans="1:13">
      <c r="A32" s="60"/>
      <c r="B32" s="60"/>
      <c r="C32" s="67"/>
      <c r="D32" s="82"/>
      <c r="E32" s="82"/>
      <c r="F32" s="82"/>
      <c r="G32" s="82"/>
      <c r="H32" s="82"/>
      <c r="I32" s="82"/>
      <c r="J32" s="82"/>
      <c r="K32" s="82"/>
      <c r="L32" s="82"/>
      <c r="M32" s="60"/>
    </row>
    <row r="33" spans="1:13">
      <c r="A33" s="60"/>
      <c r="B33" s="60"/>
      <c r="C33" s="67"/>
      <c r="D33" s="82"/>
      <c r="E33" s="82"/>
      <c r="F33" s="82"/>
      <c r="G33" s="82"/>
      <c r="H33" s="82"/>
      <c r="I33" s="82"/>
      <c r="J33" s="82"/>
      <c r="K33" s="82"/>
      <c r="L33" s="82"/>
      <c r="M33" s="60"/>
    </row>
    <row r="34" spans="1:13">
      <c r="A34" s="60"/>
      <c r="B34" s="60"/>
      <c r="C34" s="67"/>
      <c r="D34" s="82"/>
      <c r="E34" s="82"/>
      <c r="F34" s="82"/>
      <c r="G34" s="82"/>
      <c r="H34" s="82"/>
      <c r="I34" s="82"/>
      <c r="J34" s="82"/>
      <c r="K34" s="82"/>
      <c r="L34" s="82"/>
      <c r="M34" s="60"/>
    </row>
    <row r="35" spans="1:13">
      <c r="A35" s="60"/>
      <c r="B35" s="60"/>
      <c r="C35" s="67"/>
      <c r="D35" s="82"/>
      <c r="E35" s="82"/>
      <c r="F35" s="82"/>
      <c r="G35" s="82"/>
      <c r="H35" s="82"/>
      <c r="I35" s="82"/>
      <c r="J35" s="82"/>
      <c r="K35" s="82"/>
      <c r="L35" s="82"/>
      <c r="M35" s="60"/>
    </row>
    <row r="36" spans="1:12">
      <c r="A36" s="60"/>
      <c r="B36" s="60"/>
      <c r="C36" s="67"/>
      <c r="D36" s="60"/>
      <c r="I36" s="89"/>
      <c r="J36" s="89"/>
      <c r="K36" s="89"/>
      <c r="L36" s="89"/>
    </row>
    <row r="37" spans="1:4">
      <c r="A37" s="60"/>
      <c r="B37" s="60"/>
      <c r="C37" s="67"/>
      <c r="D37" s="60"/>
    </row>
    <row r="38" spans="1:4">
      <c r="A38" s="60"/>
      <c r="B38" s="60"/>
      <c r="C38" s="67"/>
      <c r="D38" s="60"/>
    </row>
    <row r="39" spans="1:4">
      <c r="A39" s="60"/>
      <c r="B39" s="60"/>
      <c r="C39" s="67"/>
      <c r="D39" s="60"/>
    </row>
    <row r="40" spans="1:4">
      <c r="A40" s="60"/>
      <c r="B40" s="60"/>
      <c r="C40" s="67"/>
      <c r="D40" s="60"/>
    </row>
    <row r="41" spans="1:4">
      <c r="A41" s="60"/>
      <c r="B41" s="60"/>
      <c r="C41" s="67"/>
      <c r="D41" s="60"/>
    </row>
    <row r="42" spans="1:4">
      <c r="A42" s="60"/>
      <c r="B42" s="60"/>
      <c r="C42" s="67"/>
      <c r="D42" s="60"/>
    </row>
    <row r="43" spans="1:4">
      <c r="A43" s="60"/>
      <c r="B43" s="60"/>
      <c r="C43" s="67"/>
      <c r="D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3">
      <c r="A58" s="60"/>
      <c r="B58" s="60"/>
      <c r="C58" s="60"/>
    </row>
    <row r="59" spans="1:3">
      <c r="A59" s="60"/>
      <c r="B59" s="60"/>
      <c r="C59" s="60"/>
    </row>
    <row r="60" spans="1:3">
      <c r="A60" s="60"/>
      <c r="B60" s="60"/>
      <c r="C60" s="60"/>
    </row>
    <row r="61" spans="1:3">
      <c r="A61" s="60"/>
      <c r="B61" s="60"/>
      <c r="C61" s="60"/>
    </row>
    <row r="62" spans="1:3">
      <c r="A62" s="60"/>
      <c r="B62" s="60"/>
      <c r="C62" s="60"/>
    </row>
  </sheetData>
  <mergeCells count="15">
    <mergeCell ref="A1:B1"/>
    <mergeCell ref="E1:H1"/>
    <mergeCell ref="A2:D2"/>
    <mergeCell ref="E3:J3"/>
    <mergeCell ref="E4:F4"/>
    <mergeCell ref="G4:H4"/>
    <mergeCell ref="I4:J4"/>
    <mergeCell ref="A6:L6"/>
    <mergeCell ref="A12:L12"/>
    <mergeCell ref="A21:L21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4"/>
  <sheetViews>
    <sheetView workbookViewId="0">
      <selection activeCell="N11" sqref="N11"/>
    </sheetView>
  </sheetViews>
  <sheetFormatPr defaultColWidth="9.13888888888889" defaultRowHeight="14.4"/>
  <cols>
    <col min="1" max="1" width="10.5740740740741" customWidth="1"/>
    <col min="2" max="2" width="33.8518518518519" customWidth="1"/>
    <col min="3" max="3" width="5.85185185185185" customWidth="1"/>
    <col min="4" max="4" width="6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9.71296296296296" customWidth="1"/>
    <col min="12" max="12" width="9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24">
      <c r="A1" s="1" t="s">
        <v>0</v>
      </c>
      <c r="B1" s="1"/>
      <c r="C1" s="1"/>
      <c r="D1" s="1"/>
      <c r="E1" t="s">
        <v>1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ht="15.6" spans="1:24">
      <c r="A2" s="2" t="s">
        <v>2</v>
      </c>
      <c r="B2" s="2"/>
      <c r="C2" s="2"/>
      <c r="D2" s="2"/>
      <c r="E2" s="124" t="s">
        <v>3</v>
      </c>
      <c r="F2" s="124"/>
      <c r="G2" s="124" t="s">
        <v>92</v>
      </c>
      <c r="H2" s="124"/>
      <c r="I2" s="2"/>
      <c r="J2" s="2"/>
      <c r="K2" s="2"/>
      <c r="L2" s="2"/>
      <c r="M2" s="61"/>
      <c r="N2" s="61"/>
      <c r="O2" s="60"/>
      <c r="P2" s="60"/>
      <c r="Q2" s="60"/>
      <c r="R2" s="60"/>
      <c r="S2" s="61"/>
      <c r="T2" s="61"/>
      <c r="U2" s="60"/>
      <c r="V2" s="60"/>
      <c r="W2" s="60"/>
      <c r="X2" s="60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  <c r="O3" s="84"/>
      <c r="P3" s="84"/>
      <c r="Q3" s="84"/>
      <c r="R3" s="84"/>
      <c r="S3" s="60"/>
      <c r="T3" s="67"/>
      <c r="U3" s="84"/>
      <c r="V3" s="84"/>
      <c r="W3" s="84"/>
      <c r="X3" s="84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  <c r="O4" s="84"/>
      <c r="P4" s="84"/>
      <c r="Q4" s="84"/>
      <c r="R4" s="84"/>
      <c r="S4" s="60"/>
      <c r="T4" s="67"/>
      <c r="U4" s="84"/>
      <c r="V4" s="84"/>
      <c r="W4" s="84"/>
      <c r="X4" s="84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84"/>
      <c r="P5" s="84"/>
      <c r="Q5" s="84"/>
      <c r="R5" s="84"/>
      <c r="S5" s="60"/>
      <c r="T5" s="67"/>
      <c r="U5" s="84"/>
      <c r="V5" s="84"/>
      <c r="W5" s="84"/>
      <c r="X5" s="84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  <c r="O6" s="84"/>
      <c r="P6" s="84"/>
      <c r="Q6" s="84"/>
      <c r="R6" s="84"/>
      <c r="S6" s="60"/>
      <c r="T6" s="67"/>
      <c r="U6" s="84"/>
      <c r="V6" s="84"/>
      <c r="W6" s="84"/>
      <c r="X6" s="84"/>
    </row>
    <row r="7" spans="1:24">
      <c r="A7" s="78" t="s">
        <v>40</v>
      </c>
      <c r="B7" s="79" t="s">
        <v>93</v>
      </c>
      <c r="C7" s="20">
        <v>200</v>
      </c>
      <c r="D7" s="21">
        <v>250</v>
      </c>
      <c r="E7" s="22">
        <v>8.48</v>
      </c>
      <c r="F7" s="23">
        <v>10.6</v>
      </c>
      <c r="G7" s="22">
        <v>9.49</v>
      </c>
      <c r="H7" s="23">
        <v>11.87</v>
      </c>
      <c r="I7" s="20">
        <v>36.05</v>
      </c>
      <c r="J7" s="23">
        <v>45.07</v>
      </c>
      <c r="K7" s="20">
        <v>266.7</v>
      </c>
      <c r="L7" s="23">
        <v>333.3</v>
      </c>
      <c r="M7" s="20">
        <v>1.25</v>
      </c>
      <c r="N7" s="72">
        <v>1.57</v>
      </c>
      <c r="O7" s="84"/>
      <c r="P7" s="84"/>
      <c r="Q7" s="84"/>
      <c r="R7" s="84"/>
      <c r="S7" s="60"/>
      <c r="T7" s="67"/>
      <c r="U7" s="84"/>
      <c r="V7" s="84"/>
      <c r="W7" s="84"/>
      <c r="X7" s="84"/>
    </row>
    <row r="8" spans="1:24">
      <c r="A8" s="24" t="s">
        <v>94</v>
      </c>
      <c r="B8" s="94" t="s">
        <v>95</v>
      </c>
      <c r="C8" s="20">
        <v>200</v>
      </c>
      <c r="D8" s="29">
        <v>200</v>
      </c>
      <c r="E8" s="95">
        <v>3.35</v>
      </c>
      <c r="F8" s="96">
        <v>3.35</v>
      </c>
      <c r="G8" s="95">
        <v>2.56</v>
      </c>
      <c r="H8" s="96">
        <v>2.56</v>
      </c>
      <c r="I8" s="95">
        <v>13.09</v>
      </c>
      <c r="J8" s="96">
        <v>13.09</v>
      </c>
      <c r="K8" s="95">
        <v>89.3</v>
      </c>
      <c r="L8" s="96">
        <v>89.3</v>
      </c>
      <c r="M8" s="85">
        <v>0.5</v>
      </c>
      <c r="N8" s="86">
        <v>0.52</v>
      </c>
      <c r="O8" s="84"/>
      <c r="P8" s="84"/>
      <c r="Q8" s="84"/>
      <c r="R8" s="84"/>
      <c r="S8" s="60"/>
      <c r="T8" s="67"/>
      <c r="U8" s="84"/>
      <c r="V8" s="84"/>
      <c r="W8" s="84"/>
      <c r="X8" s="84"/>
    </row>
    <row r="9" spans="1:24">
      <c r="A9" s="32" t="s">
        <v>18</v>
      </c>
      <c r="B9" s="33" t="s">
        <v>19</v>
      </c>
      <c r="C9" s="26">
        <v>45</v>
      </c>
      <c r="D9" s="27">
        <v>45</v>
      </c>
      <c r="E9" s="26">
        <v>6.27</v>
      </c>
      <c r="F9" s="34">
        <v>6.27</v>
      </c>
      <c r="G9" s="22">
        <v>4.28</v>
      </c>
      <c r="H9" s="23">
        <v>4.28</v>
      </c>
      <c r="I9" s="20">
        <v>15.02</v>
      </c>
      <c r="J9" s="29">
        <v>15.02</v>
      </c>
      <c r="K9" s="20">
        <v>124</v>
      </c>
      <c r="L9" s="29">
        <v>124</v>
      </c>
      <c r="M9" s="20">
        <v>0.42</v>
      </c>
      <c r="N9" s="101">
        <v>0.42</v>
      </c>
      <c r="O9" s="84"/>
      <c r="P9" s="84"/>
      <c r="Q9" s="84"/>
      <c r="R9" s="84"/>
      <c r="S9" s="60"/>
      <c r="T9" s="67"/>
      <c r="U9" s="84"/>
      <c r="V9" s="84"/>
      <c r="W9" s="84"/>
      <c r="X9" s="84"/>
    </row>
    <row r="10" spans="1:24">
      <c r="A10" s="32"/>
      <c r="B10" s="30" t="s">
        <v>61</v>
      </c>
      <c r="C10" s="20">
        <v>55</v>
      </c>
      <c r="D10" s="29">
        <v>55</v>
      </c>
      <c r="E10" s="22">
        <v>3.85</v>
      </c>
      <c r="F10" s="23">
        <v>3.85</v>
      </c>
      <c r="G10" s="22">
        <v>0.4</v>
      </c>
      <c r="H10" s="23">
        <v>0.4</v>
      </c>
      <c r="I10" s="22">
        <v>24.75</v>
      </c>
      <c r="J10" s="23">
        <v>24.75</v>
      </c>
      <c r="K10" s="22">
        <v>118</v>
      </c>
      <c r="L10" s="23">
        <v>118</v>
      </c>
      <c r="M10" s="20">
        <v>0.1</v>
      </c>
      <c r="N10" s="68">
        <v>0.1</v>
      </c>
      <c r="O10" s="84"/>
      <c r="P10" s="84"/>
      <c r="Q10" s="84"/>
      <c r="R10" s="84"/>
      <c r="S10" s="60"/>
      <c r="T10" s="67"/>
      <c r="U10" s="84"/>
      <c r="V10" s="84"/>
      <c r="W10" s="84"/>
      <c r="X10" s="84"/>
    </row>
    <row r="11" spans="1:24">
      <c r="A11" s="35"/>
      <c r="B11" s="36" t="s">
        <v>23</v>
      </c>
      <c r="C11" s="8">
        <f>SUM(C7:C10)</f>
        <v>500</v>
      </c>
      <c r="D11" s="8">
        <f t="shared" ref="D11:N11" si="0">SUM(D7:D10)</f>
        <v>550</v>
      </c>
      <c r="E11" s="8">
        <f t="shared" si="0"/>
        <v>21.95</v>
      </c>
      <c r="F11" s="8">
        <f t="shared" si="0"/>
        <v>24.07</v>
      </c>
      <c r="G11" s="8">
        <f t="shared" si="0"/>
        <v>16.73</v>
      </c>
      <c r="H11" s="8">
        <f t="shared" si="0"/>
        <v>19.11</v>
      </c>
      <c r="I11" s="8">
        <f t="shared" si="0"/>
        <v>88.91</v>
      </c>
      <c r="J11" s="8">
        <f t="shared" si="0"/>
        <v>97.93</v>
      </c>
      <c r="K11" s="8">
        <f t="shared" si="0"/>
        <v>598</v>
      </c>
      <c r="L11" s="8">
        <f t="shared" si="0"/>
        <v>664.6</v>
      </c>
      <c r="M11" s="8">
        <f t="shared" si="0"/>
        <v>2.27</v>
      </c>
      <c r="N11" s="8">
        <v>2.62</v>
      </c>
      <c r="O11" s="84"/>
      <c r="P11" s="84"/>
      <c r="Q11" s="84"/>
      <c r="R11" s="84"/>
      <c r="S11" s="60"/>
      <c r="T11" s="67"/>
      <c r="U11" s="84"/>
      <c r="V11" s="84"/>
      <c r="W11" s="84"/>
      <c r="X11" s="84"/>
    </row>
    <row r="12" spans="1:2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  <c r="O12" s="84"/>
      <c r="P12" s="84"/>
      <c r="Q12" s="84"/>
      <c r="R12" s="84"/>
      <c r="S12" s="60"/>
      <c r="T12" s="67"/>
      <c r="U12" s="84"/>
      <c r="V12" s="84"/>
      <c r="W12" s="84"/>
      <c r="X12" s="84"/>
    </row>
    <row r="13" spans="1:24">
      <c r="A13" s="18"/>
      <c r="B13" s="25" t="s">
        <v>96</v>
      </c>
      <c r="C13" s="26">
        <v>60</v>
      </c>
      <c r="D13" s="111">
        <v>100</v>
      </c>
      <c r="E13" s="70">
        <f>C13*0.7/100</f>
        <v>0.42</v>
      </c>
      <c r="F13" s="71">
        <f>D13*0.7/100</f>
        <v>0.7</v>
      </c>
      <c r="G13" s="70">
        <f>C13*0.1/100</f>
        <v>0.06</v>
      </c>
      <c r="H13" s="71">
        <f>D13*0.1/100</f>
        <v>0.1</v>
      </c>
      <c r="I13" s="70">
        <f>C13*1.9/100</f>
        <v>1.14</v>
      </c>
      <c r="J13" s="71">
        <f>D13*1.9/100</f>
        <v>1.9</v>
      </c>
      <c r="K13" s="70">
        <f t="shared" ref="K13:L13" si="1">E13*4+G13*9+I13*4</f>
        <v>6.78</v>
      </c>
      <c r="L13" s="71">
        <f t="shared" si="1"/>
        <v>11.3</v>
      </c>
      <c r="M13" s="73">
        <v>0</v>
      </c>
      <c r="N13" s="72">
        <v>0</v>
      </c>
      <c r="O13" s="84"/>
      <c r="P13" s="84"/>
      <c r="Q13" s="84"/>
      <c r="R13" s="84"/>
      <c r="S13" s="60"/>
      <c r="T13" s="67"/>
      <c r="U13" s="84"/>
      <c r="V13" s="84"/>
      <c r="W13" s="84"/>
      <c r="X13" s="84"/>
    </row>
    <row r="14" spans="1:24">
      <c r="A14" s="18" t="s">
        <v>97</v>
      </c>
      <c r="B14" s="25" t="s">
        <v>98</v>
      </c>
      <c r="C14" s="26">
        <v>200</v>
      </c>
      <c r="D14" s="111">
        <v>250</v>
      </c>
      <c r="E14" s="70">
        <v>1.64</v>
      </c>
      <c r="F14" s="71">
        <v>2.05</v>
      </c>
      <c r="G14" s="70">
        <v>5.84</v>
      </c>
      <c r="H14" s="71">
        <v>7.3</v>
      </c>
      <c r="I14" s="70">
        <v>10.71</v>
      </c>
      <c r="J14" s="71">
        <v>13.39</v>
      </c>
      <c r="K14" s="70">
        <v>102.31</v>
      </c>
      <c r="L14" s="71">
        <v>127.89</v>
      </c>
      <c r="M14" s="73">
        <v>16.64</v>
      </c>
      <c r="N14" s="72">
        <v>20.8</v>
      </c>
      <c r="O14" s="84"/>
      <c r="P14" s="84"/>
      <c r="Q14" s="84"/>
      <c r="R14" s="84"/>
      <c r="S14" s="60"/>
      <c r="T14" s="67"/>
      <c r="U14" s="84"/>
      <c r="V14" s="84"/>
      <c r="W14" s="84"/>
      <c r="X14" s="84"/>
    </row>
    <row r="15" spans="1:24">
      <c r="A15" s="18" t="s">
        <v>99</v>
      </c>
      <c r="B15" s="30" t="s">
        <v>100</v>
      </c>
      <c r="C15" s="20">
        <v>100</v>
      </c>
      <c r="D15" s="46">
        <v>100</v>
      </c>
      <c r="E15" s="20">
        <v>15.15</v>
      </c>
      <c r="F15" s="46">
        <v>15.15</v>
      </c>
      <c r="G15" s="22">
        <v>21.45</v>
      </c>
      <c r="H15" s="40">
        <v>21.45</v>
      </c>
      <c r="I15" s="20">
        <v>9.45</v>
      </c>
      <c r="J15" s="46">
        <v>9.45</v>
      </c>
      <c r="K15" s="22">
        <v>292.22</v>
      </c>
      <c r="L15" s="40">
        <v>292.22</v>
      </c>
      <c r="M15" s="73">
        <v>1.13</v>
      </c>
      <c r="N15" s="72">
        <v>1.13</v>
      </c>
      <c r="O15" s="84"/>
      <c r="P15" s="84"/>
      <c r="Q15" s="84"/>
      <c r="R15" s="84"/>
      <c r="S15" s="60"/>
      <c r="T15" s="67"/>
      <c r="U15" s="84"/>
      <c r="V15" s="84"/>
      <c r="W15" s="84"/>
      <c r="X15" s="84"/>
    </row>
    <row r="16" spans="1:24">
      <c r="A16" s="97" t="s">
        <v>101</v>
      </c>
      <c r="B16" s="98" t="s">
        <v>102</v>
      </c>
      <c r="C16" s="20">
        <v>150</v>
      </c>
      <c r="D16" s="46">
        <v>180</v>
      </c>
      <c r="E16" s="22">
        <v>3.06</v>
      </c>
      <c r="F16" s="40">
        <v>3.67</v>
      </c>
      <c r="G16" s="20">
        <v>4.8</v>
      </c>
      <c r="H16" s="40">
        <v>5.76</v>
      </c>
      <c r="I16" s="22">
        <v>20.45</v>
      </c>
      <c r="J16" s="40">
        <v>24.54</v>
      </c>
      <c r="K16" s="22">
        <v>138</v>
      </c>
      <c r="L16" s="40">
        <f>F16*4+H16*9+J16*4</f>
        <v>164.68</v>
      </c>
      <c r="M16" s="73">
        <v>10.4</v>
      </c>
      <c r="N16" s="72">
        <v>12.48</v>
      </c>
      <c r="O16" s="84"/>
      <c r="P16" s="84"/>
      <c r="Q16" s="84"/>
      <c r="R16" s="84"/>
      <c r="S16" s="60"/>
      <c r="T16" s="67"/>
      <c r="U16" s="84"/>
      <c r="V16" s="84"/>
      <c r="W16" s="84"/>
      <c r="X16" s="84"/>
    </row>
    <row r="17" spans="1:24">
      <c r="A17" s="125"/>
      <c r="B17" s="30" t="s">
        <v>33</v>
      </c>
      <c r="C17" s="20">
        <v>200</v>
      </c>
      <c r="D17" s="46">
        <v>200</v>
      </c>
      <c r="E17" s="22">
        <v>1</v>
      </c>
      <c r="F17" s="40">
        <v>1</v>
      </c>
      <c r="G17" s="31">
        <v>0.2</v>
      </c>
      <c r="H17" s="40">
        <v>0.2</v>
      </c>
      <c r="I17" s="22">
        <v>20.2</v>
      </c>
      <c r="J17" s="40">
        <v>20.2</v>
      </c>
      <c r="K17" s="22">
        <v>92</v>
      </c>
      <c r="L17" s="40">
        <v>92</v>
      </c>
      <c r="M17" s="73">
        <v>30</v>
      </c>
      <c r="N17" s="72">
        <v>30</v>
      </c>
      <c r="O17" s="84"/>
      <c r="P17" s="84"/>
      <c r="Q17" s="84"/>
      <c r="R17" s="84"/>
      <c r="S17" s="60"/>
      <c r="T17" s="67"/>
      <c r="U17" s="84"/>
      <c r="V17" s="84"/>
      <c r="W17" s="84"/>
      <c r="X17" s="84"/>
    </row>
    <row r="18" spans="1:24">
      <c r="A18" s="24"/>
      <c r="B18" s="30" t="s">
        <v>34</v>
      </c>
      <c r="C18" s="20">
        <v>30</v>
      </c>
      <c r="D18" s="46">
        <v>40</v>
      </c>
      <c r="E18" s="22">
        <f>C18*6.6/100</f>
        <v>1.98</v>
      </c>
      <c r="F18" s="40">
        <f>D18*6.6/100</f>
        <v>2.64</v>
      </c>
      <c r="G18" s="22">
        <f>C18*1.1/100</f>
        <v>0.33</v>
      </c>
      <c r="H18" s="40">
        <f>D18*1.1/100</f>
        <v>0.44</v>
      </c>
      <c r="I18" s="22">
        <f>C18*43.9/100</f>
        <v>13.17</v>
      </c>
      <c r="J18" s="40">
        <f>D18*43.9/100</f>
        <v>17.56</v>
      </c>
      <c r="K18" s="22">
        <f>E18*4+G18*9+I18*4</f>
        <v>63.57</v>
      </c>
      <c r="L18" s="40">
        <f>F18*4+H18*9+J18*4</f>
        <v>84.76</v>
      </c>
      <c r="M18" s="73">
        <v>0.12</v>
      </c>
      <c r="N18" s="72">
        <v>0.16</v>
      </c>
      <c r="O18" s="84"/>
      <c r="P18" s="84"/>
      <c r="Q18" s="84"/>
      <c r="R18" s="84"/>
      <c r="S18" s="60"/>
      <c r="T18" s="67"/>
      <c r="U18" s="84"/>
      <c r="V18" s="84"/>
      <c r="W18" s="84"/>
      <c r="X18" s="84"/>
    </row>
    <row r="19" spans="1:24">
      <c r="A19" s="24"/>
      <c r="B19" s="30" t="s">
        <v>35</v>
      </c>
      <c r="C19" s="20">
        <v>50</v>
      </c>
      <c r="D19" s="46">
        <v>60</v>
      </c>
      <c r="E19" s="22">
        <f>C19*7.7/100</f>
        <v>3.85</v>
      </c>
      <c r="F19" s="40">
        <f>D19*7.7/100</f>
        <v>4.62</v>
      </c>
      <c r="G19" s="22">
        <f>C19*0.8/100</f>
        <v>0.4</v>
      </c>
      <c r="H19" s="40">
        <f>D19*0.8/100</f>
        <v>0.48</v>
      </c>
      <c r="I19" s="22">
        <f>C19*49.5/100</f>
        <v>24.75</v>
      </c>
      <c r="J19" s="40">
        <f>D19*49.5/100</f>
        <v>29.7</v>
      </c>
      <c r="K19" s="22">
        <f>E19*4+G19*9+I19*4</f>
        <v>118</v>
      </c>
      <c r="L19" s="40">
        <f>F19*4+H19*9+J19*4</f>
        <v>141.6</v>
      </c>
      <c r="M19" s="73">
        <v>0.1</v>
      </c>
      <c r="N19" s="72">
        <v>0.12</v>
      </c>
      <c r="O19" s="84"/>
      <c r="P19" s="84"/>
      <c r="Q19" s="84"/>
      <c r="R19" s="84"/>
      <c r="S19" s="60"/>
      <c r="T19" s="67"/>
      <c r="U19" s="84"/>
      <c r="V19" s="84"/>
      <c r="W19" s="84"/>
      <c r="X19" s="84"/>
    </row>
    <row r="20" spans="1:24">
      <c r="A20" s="24"/>
      <c r="B20" s="30" t="s">
        <v>36</v>
      </c>
      <c r="C20" s="20">
        <v>150</v>
      </c>
      <c r="D20" s="46">
        <v>150</v>
      </c>
      <c r="E20" s="22">
        <v>4.35</v>
      </c>
      <c r="F20" s="40">
        <v>4.35</v>
      </c>
      <c r="G20" s="22">
        <v>5.25</v>
      </c>
      <c r="H20" s="40">
        <v>5.25</v>
      </c>
      <c r="I20" s="22">
        <v>17</v>
      </c>
      <c r="J20" s="40">
        <v>17</v>
      </c>
      <c r="K20" s="22">
        <v>132</v>
      </c>
      <c r="L20" s="40">
        <v>132</v>
      </c>
      <c r="M20" s="73"/>
      <c r="N20" s="72"/>
      <c r="O20" s="84"/>
      <c r="P20" s="84"/>
      <c r="Q20" s="84"/>
      <c r="R20" s="84"/>
      <c r="S20" s="60"/>
      <c r="T20" s="67"/>
      <c r="U20" s="84"/>
      <c r="V20" s="84"/>
      <c r="W20" s="84"/>
      <c r="X20" s="84"/>
    </row>
    <row r="21" spans="1:24">
      <c r="A21" s="24"/>
      <c r="B21" s="36" t="s">
        <v>37</v>
      </c>
      <c r="C21" s="8">
        <v>940</v>
      </c>
      <c r="D21" s="55">
        <v>1080</v>
      </c>
      <c r="E21" s="56">
        <v>31.45</v>
      </c>
      <c r="F21" s="126">
        <v>34.18</v>
      </c>
      <c r="G21" s="8">
        <v>38.33</v>
      </c>
      <c r="H21" s="126">
        <v>40.98</v>
      </c>
      <c r="I21" s="8">
        <v>116.87</v>
      </c>
      <c r="J21" s="126">
        <v>133.74</v>
      </c>
      <c r="K21" s="56">
        <v>944.88</v>
      </c>
      <c r="L21" s="126">
        <v>1046.45</v>
      </c>
      <c r="M21" s="117">
        <v>58.39</v>
      </c>
      <c r="N21" s="118">
        <v>64.7</v>
      </c>
      <c r="O21" s="84"/>
      <c r="P21" s="84"/>
      <c r="Q21" s="84"/>
      <c r="R21" s="84"/>
      <c r="S21" s="60"/>
      <c r="T21" s="67"/>
      <c r="U21" s="84"/>
      <c r="V21" s="84"/>
      <c r="W21" s="84"/>
      <c r="X21" s="84"/>
    </row>
    <row r="22" spans="1:24">
      <c r="A22" s="81" t="s">
        <v>57</v>
      </c>
      <c r="B22" s="17"/>
      <c r="C22" s="17">
        <f>SUM(C13:C19)</f>
        <v>790</v>
      </c>
      <c r="D22" s="17"/>
      <c r="E22" s="17"/>
      <c r="F22" s="17"/>
      <c r="G22" s="17"/>
      <c r="H22" s="17"/>
      <c r="I22" s="17"/>
      <c r="J22" s="17"/>
      <c r="K22" s="17"/>
      <c r="L22" s="66"/>
      <c r="N22" s="67"/>
      <c r="O22" s="84"/>
      <c r="P22" s="84"/>
      <c r="Q22" s="84"/>
      <c r="R22" s="84"/>
      <c r="S22" s="60"/>
      <c r="T22" s="67"/>
      <c r="U22" s="84"/>
      <c r="V22" s="84"/>
      <c r="W22" s="84"/>
      <c r="X22" s="84"/>
    </row>
    <row r="23" spans="1:24">
      <c r="A23" s="58"/>
      <c r="B23" s="36" t="s">
        <v>38</v>
      </c>
      <c r="C23" s="8">
        <v>1440</v>
      </c>
      <c r="D23" s="59">
        <v>1630</v>
      </c>
      <c r="E23" s="56">
        <v>53.4</v>
      </c>
      <c r="F23" s="56">
        <v>58.25</v>
      </c>
      <c r="G23" s="56">
        <v>55.06</v>
      </c>
      <c r="H23" s="56">
        <v>60.09</v>
      </c>
      <c r="I23" s="56">
        <v>205.78</v>
      </c>
      <c r="J23" s="56">
        <v>231.67</v>
      </c>
      <c r="K23" s="56">
        <v>1542.88</v>
      </c>
      <c r="L23" s="56">
        <v>1711.05</v>
      </c>
      <c r="M23" s="56">
        <v>60.66</v>
      </c>
      <c r="N23" s="56">
        <v>67.32</v>
      </c>
      <c r="O23" s="84"/>
      <c r="P23" s="84"/>
      <c r="Q23" s="84"/>
      <c r="R23" s="84"/>
      <c r="S23" s="61"/>
      <c r="T23" s="67"/>
      <c r="U23" s="84"/>
      <c r="V23" s="84"/>
      <c r="W23" s="84"/>
      <c r="X23" s="84"/>
    </row>
    <row r="24" spans="1:20">
      <c r="A24" s="81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66"/>
      <c r="N24" s="104"/>
      <c r="T24" s="105"/>
    </row>
    <row r="25" spans="1:20">
      <c r="A25" s="82"/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N25" s="87"/>
      <c r="T25" s="84"/>
    </row>
    <row r="26" spans="1:20">
      <c r="A26" s="82"/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3"/>
      <c r="N26" s="87"/>
      <c r="T26" s="84"/>
    </row>
    <row r="27" spans="1:20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N27" s="88"/>
      <c r="T27" s="90"/>
    </row>
    <row r="28" spans="1:20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N28" s="60"/>
      <c r="T28" s="60"/>
    </row>
    <row r="29" spans="1:20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T29" s="60"/>
    </row>
    <row r="30" spans="1:12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>
      <c r="A33" s="61"/>
      <c r="B33" s="61"/>
      <c r="C33" s="61"/>
      <c r="D33" s="83"/>
      <c r="E33" s="83"/>
      <c r="F33" s="83"/>
      <c r="G33" s="83"/>
      <c r="H33" s="83"/>
      <c r="I33" s="83"/>
      <c r="J33" s="83"/>
      <c r="K33" s="83"/>
      <c r="L33" s="83"/>
    </row>
    <row r="34" spans="1:13">
      <c r="A34" s="60"/>
      <c r="B34" s="60"/>
      <c r="C34" s="67"/>
      <c r="D34" s="82"/>
      <c r="E34" s="82"/>
      <c r="F34" s="82"/>
      <c r="G34" s="82"/>
      <c r="H34" s="82"/>
      <c r="I34" s="82"/>
      <c r="J34" s="82"/>
      <c r="K34" s="82"/>
      <c r="L34" s="82"/>
      <c r="M34" s="60"/>
    </row>
    <row r="35" spans="1:13">
      <c r="A35" s="60"/>
      <c r="B35" s="60"/>
      <c r="C35" s="67"/>
      <c r="D35" s="82"/>
      <c r="E35" s="82"/>
      <c r="F35" s="82"/>
      <c r="G35" s="82"/>
      <c r="H35" s="82"/>
      <c r="I35" s="82"/>
      <c r="J35" s="82"/>
      <c r="K35" s="82"/>
      <c r="L35" s="82"/>
      <c r="M35" s="60"/>
    </row>
    <row r="36" spans="1:13">
      <c r="A36" s="60"/>
      <c r="B36" s="60"/>
      <c r="C36" s="67"/>
      <c r="D36" s="82"/>
      <c r="E36" s="82"/>
      <c r="F36" s="82"/>
      <c r="G36" s="82"/>
      <c r="H36" s="82"/>
      <c r="I36" s="82"/>
      <c r="J36" s="82"/>
      <c r="K36" s="82"/>
      <c r="L36" s="82"/>
      <c r="M36" s="60"/>
    </row>
    <row r="37" spans="1:13">
      <c r="A37" s="60"/>
      <c r="B37" s="60"/>
      <c r="C37" s="67"/>
      <c r="D37" s="82"/>
      <c r="E37" s="82"/>
      <c r="F37" s="82"/>
      <c r="G37" s="82"/>
      <c r="H37" s="82"/>
      <c r="I37" s="82"/>
      <c r="J37" s="82"/>
      <c r="K37" s="82"/>
      <c r="L37" s="82"/>
      <c r="M37" s="60"/>
    </row>
    <row r="38" spans="1:12">
      <c r="A38" s="60"/>
      <c r="B38" s="60"/>
      <c r="C38" s="67"/>
      <c r="D38" s="60"/>
      <c r="I38" s="89"/>
      <c r="J38" s="89"/>
      <c r="K38" s="89"/>
      <c r="L38" s="89"/>
    </row>
    <row r="39" spans="1:4">
      <c r="A39" s="60"/>
      <c r="B39" s="60"/>
      <c r="C39" s="67"/>
      <c r="D39" s="60"/>
    </row>
    <row r="40" spans="1:4">
      <c r="A40" s="60"/>
      <c r="B40" s="60"/>
      <c r="C40" s="67"/>
      <c r="D40" s="60"/>
    </row>
    <row r="41" spans="1:4">
      <c r="A41" s="60"/>
      <c r="B41" s="60"/>
      <c r="C41" s="67"/>
      <c r="D41" s="60"/>
    </row>
    <row r="42" spans="1:4">
      <c r="A42" s="60"/>
      <c r="B42" s="60"/>
      <c r="C42" s="67"/>
      <c r="D42" s="60"/>
    </row>
    <row r="43" spans="1:4">
      <c r="A43" s="60"/>
      <c r="B43" s="60"/>
      <c r="C43" s="67"/>
      <c r="D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4">
      <c r="A58" s="60"/>
      <c r="B58" s="60"/>
      <c r="C58" s="67"/>
      <c r="D58" s="60"/>
    </row>
    <row r="59" spans="1:4">
      <c r="A59" s="60"/>
      <c r="B59" s="60"/>
      <c r="C59" s="67"/>
      <c r="D59" s="60"/>
    </row>
    <row r="60" spans="1:3">
      <c r="A60" s="60"/>
      <c r="B60" s="60"/>
      <c r="C60" s="60"/>
    </row>
    <row r="61" spans="1:3">
      <c r="A61" s="60"/>
      <c r="B61" s="60"/>
      <c r="C61" s="60"/>
    </row>
    <row r="62" spans="1:3">
      <c r="A62" s="60"/>
      <c r="B62" s="60"/>
      <c r="C62" s="60"/>
    </row>
    <row r="63" spans="1:3">
      <c r="A63" s="60"/>
      <c r="B63" s="60"/>
      <c r="C63" s="60"/>
    </row>
    <row r="64" spans="1:3">
      <c r="A64" s="60"/>
      <c r="B64" s="60"/>
      <c r="C64" s="60"/>
    </row>
  </sheetData>
  <mergeCells count="16">
    <mergeCell ref="A1:B1"/>
    <mergeCell ref="E1:H1"/>
    <mergeCell ref="A2:D2"/>
    <mergeCell ref="E3:J3"/>
    <mergeCell ref="E4:F4"/>
    <mergeCell ref="G4:H4"/>
    <mergeCell ref="I4:J4"/>
    <mergeCell ref="A6:L6"/>
    <mergeCell ref="A12:L12"/>
    <mergeCell ref="A22:L22"/>
    <mergeCell ref="A24:L24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D22" sqref="D22"/>
    </sheetView>
  </sheetViews>
  <sheetFormatPr defaultColWidth="9" defaultRowHeight="14.4"/>
  <cols>
    <col min="2" max="2" width="34.5740740740741" customWidth="1"/>
    <col min="5" max="12" width="12.8888888888889"/>
  </cols>
  <sheetData>
    <row r="1" ht="15.6" spans="1:14">
      <c r="A1" s="1" t="s">
        <v>0</v>
      </c>
      <c r="B1" s="1"/>
      <c r="C1" s="1"/>
      <c r="D1" s="1"/>
      <c r="E1" t="s">
        <v>1</v>
      </c>
      <c r="M1" s="60"/>
      <c r="N1" s="60"/>
    </row>
    <row r="2" ht="15.6" spans="1:14">
      <c r="A2" s="2" t="s">
        <v>2</v>
      </c>
      <c r="B2" s="2"/>
      <c r="C2" s="2"/>
      <c r="D2" s="2"/>
      <c r="E2" s="3" t="s">
        <v>103</v>
      </c>
      <c r="F2" s="3"/>
      <c r="G2" s="3"/>
      <c r="H2" s="3"/>
      <c r="I2" s="2"/>
      <c r="J2" s="2"/>
      <c r="K2" s="2"/>
      <c r="L2" s="2"/>
      <c r="M2" s="61"/>
      <c r="N2" s="61"/>
    </row>
    <row r="3" spans="1:1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</row>
    <row r="4" spans="1:1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</row>
    <row r="5" ht="46.25" spans="1:1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</row>
    <row r="6" spans="1:1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</row>
    <row r="7" ht="18.75" customHeight="1" spans="1:14">
      <c r="A7" s="18" t="s">
        <v>104</v>
      </c>
      <c r="B7" s="19" t="s">
        <v>105</v>
      </c>
      <c r="C7" s="20">
        <v>200</v>
      </c>
      <c r="D7" s="21">
        <v>250</v>
      </c>
      <c r="E7" s="22">
        <v>6.32</v>
      </c>
      <c r="F7" s="23">
        <v>7.9</v>
      </c>
      <c r="G7" s="22">
        <v>11.04</v>
      </c>
      <c r="H7" s="23">
        <v>13.8</v>
      </c>
      <c r="I7" s="22">
        <v>25.08</v>
      </c>
      <c r="J7" s="23">
        <v>31.35</v>
      </c>
      <c r="K7" s="20">
        <v>225.3</v>
      </c>
      <c r="L7" s="23">
        <v>281.7</v>
      </c>
      <c r="M7" s="20">
        <v>1.39</v>
      </c>
      <c r="N7" s="72">
        <v>1.73</v>
      </c>
    </row>
    <row r="8" spans="1:14">
      <c r="A8" s="24" t="s">
        <v>106</v>
      </c>
      <c r="B8" s="94" t="s">
        <v>107</v>
      </c>
      <c r="C8" s="20">
        <v>200</v>
      </c>
      <c r="D8" s="29">
        <v>200</v>
      </c>
      <c r="E8" s="95">
        <v>1.6</v>
      </c>
      <c r="F8" s="96">
        <v>1.6</v>
      </c>
      <c r="G8" s="95">
        <v>1.65</v>
      </c>
      <c r="H8" s="96">
        <v>1.65</v>
      </c>
      <c r="I8" s="95">
        <v>17.36</v>
      </c>
      <c r="J8" s="96">
        <v>17.36</v>
      </c>
      <c r="K8" s="95">
        <v>86</v>
      </c>
      <c r="L8" s="96">
        <v>86</v>
      </c>
      <c r="M8" s="85">
        <v>0.75</v>
      </c>
      <c r="N8" s="86">
        <v>0.75</v>
      </c>
    </row>
    <row r="9" spans="1:14">
      <c r="A9" s="32" t="s">
        <v>42</v>
      </c>
      <c r="B9" s="33" t="s">
        <v>43</v>
      </c>
      <c r="C9" s="26">
        <v>40</v>
      </c>
      <c r="D9" s="27">
        <v>40</v>
      </c>
      <c r="E9" s="26">
        <v>2.45</v>
      </c>
      <c r="F9" s="34">
        <v>2.45</v>
      </c>
      <c r="G9" s="22">
        <v>7.55</v>
      </c>
      <c r="H9" s="23">
        <v>7.55</v>
      </c>
      <c r="I9" s="20">
        <v>14.62</v>
      </c>
      <c r="J9" s="29">
        <v>14.62</v>
      </c>
      <c r="K9" s="20">
        <v>136</v>
      </c>
      <c r="L9" s="29">
        <v>136</v>
      </c>
      <c r="M9" s="20">
        <v>0</v>
      </c>
      <c r="N9" s="101">
        <v>0</v>
      </c>
    </row>
    <row r="10" spans="1:14">
      <c r="A10" s="32"/>
      <c r="B10" s="30" t="s">
        <v>61</v>
      </c>
      <c r="C10" s="20">
        <v>60</v>
      </c>
      <c r="D10" s="29">
        <v>60</v>
      </c>
      <c r="E10" s="22">
        <v>3.85</v>
      </c>
      <c r="F10" s="23">
        <v>3.85</v>
      </c>
      <c r="G10" s="22">
        <v>0.4</v>
      </c>
      <c r="H10" s="23">
        <v>0.4</v>
      </c>
      <c r="I10" s="22">
        <v>24.75</v>
      </c>
      <c r="J10" s="23">
        <v>24.75</v>
      </c>
      <c r="K10" s="22">
        <v>118</v>
      </c>
      <c r="L10" s="23">
        <v>118</v>
      </c>
      <c r="M10" s="20">
        <v>0.1</v>
      </c>
      <c r="N10" s="68">
        <v>0.1</v>
      </c>
    </row>
    <row r="11" spans="1:14">
      <c r="A11" s="35"/>
      <c r="B11" s="36" t="s">
        <v>23</v>
      </c>
      <c r="C11" s="8">
        <f>SUM(C7:C10)</f>
        <v>500</v>
      </c>
      <c r="D11" s="8">
        <f t="shared" ref="D11:N11" si="0">SUM(D7:D10)</f>
        <v>550</v>
      </c>
      <c r="E11" s="8">
        <f t="shared" si="0"/>
        <v>14.22</v>
      </c>
      <c r="F11" s="8">
        <f t="shared" si="0"/>
        <v>15.8</v>
      </c>
      <c r="G11" s="8">
        <f t="shared" si="0"/>
        <v>20.64</v>
      </c>
      <c r="H11" s="8">
        <f t="shared" si="0"/>
        <v>23.4</v>
      </c>
      <c r="I11" s="8">
        <f t="shared" si="0"/>
        <v>81.81</v>
      </c>
      <c r="J11" s="8">
        <f t="shared" si="0"/>
        <v>88.08</v>
      </c>
      <c r="K11" s="8">
        <f t="shared" si="0"/>
        <v>565.3</v>
      </c>
      <c r="L11" s="8">
        <f t="shared" si="0"/>
        <v>621.7</v>
      </c>
      <c r="M11" s="8">
        <f t="shared" si="0"/>
        <v>2.24</v>
      </c>
      <c r="N11" s="8">
        <v>2.6</v>
      </c>
    </row>
    <row r="12" spans="1:1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</row>
    <row r="13" spans="1:14">
      <c r="A13" s="18"/>
      <c r="B13" s="25" t="s">
        <v>108</v>
      </c>
      <c r="C13" s="20">
        <v>60</v>
      </c>
      <c r="D13" s="39">
        <v>100</v>
      </c>
      <c r="E13" s="22">
        <f>C13*1.1/100</f>
        <v>0.66</v>
      </c>
      <c r="F13" s="40">
        <f>D13*1.1/100</f>
        <v>1.1</v>
      </c>
      <c r="G13" s="22">
        <f>C13*0.2/100</f>
        <v>0.12</v>
      </c>
      <c r="H13" s="40">
        <f>D13*0.2/100</f>
        <v>0.2</v>
      </c>
      <c r="I13" s="22">
        <f>C13*3.8/100</f>
        <v>2.28</v>
      </c>
      <c r="J13" s="40">
        <f>D13*3.8/100</f>
        <v>3.8</v>
      </c>
      <c r="K13" s="70">
        <f t="shared" ref="K13:L13" si="1">E13*4+G13*9+I13*4</f>
        <v>12.84</v>
      </c>
      <c r="L13" s="71">
        <f t="shared" si="1"/>
        <v>21.4</v>
      </c>
      <c r="M13" s="73">
        <v>8.2</v>
      </c>
      <c r="N13" s="72">
        <v>13.7</v>
      </c>
    </row>
    <row r="14" spans="1:14">
      <c r="A14" s="41" t="s">
        <v>109</v>
      </c>
      <c r="B14" s="42" t="s">
        <v>110</v>
      </c>
      <c r="C14" s="77">
        <v>200</v>
      </c>
      <c r="D14" s="39">
        <v>250</v>
      </c>
      <c r="E14" s="22">
        <v>2</v>
      </c>
      <c r="F14" s="40">
        <v>2.5</v>
      </c>
      <c r="G14" s="22">
        <v>5.9</v>
      </c>
      <c r="H14" s="40">
        <v>7.37</v>
      </c>
      <c r="I14" s="22">
        <v>11.29</v>
      </c>
      <c r="J14" s="40">
        <v>14.11</v>
      </c>
      <c r="K14" s="22">
        <v>106.26</v>
      </c>
      <c r="L14" s="40">
        <v>134.4</v>
      </c>
      <c r="M14" s="73">
        <v>16.06</v>
      </c>
      <c r="N14" s="72">
        <v>20.1</v>
      </c>
    </row>
    <row r="15" spans="1:14">
      <c r="A15" s="24" t="s">
        <v>111</v>
      </c>
      <c r="B15" s="94" t="s">
        <v>112</v>
      </c>
      <c r="C15" s="20">
        <v>240</v>
      </c>
      <c r="D15" s="46">
        <v>250</v>
      </c>
      <c r="E15" s="22">
        <f>C15*21.71/220</f>
        <v>23.6836363636364</v>
      </c>
      <c r="F15" s="40">
        <f>D15*21.71/220</f>
        <v>24.6704545454545</v>
      </c>
      <c r="G15" s="22">
        <f>C15*16.55/220</f>
        <v>18.0545454545455</v>
      </c>
      <c r="H15" s="40">
        <f>D15*16.55/220</f>
        <v>18.8068181818182</v>
      </c>
      <c r="I15" s="22">
        <f>C15*15.02/220</f>
        <v>16.3854545454545</v>
      </c>
      <c r="J15" s="40">
        <f>D15*15.02/220</f>
        <v>17.0681818181818</v>
      </c>
      <c r="K15" s="22">
        <f t="shared" ref="K15:L16" si="2">E15*4+G15*9+I15*4</f>
        <v>322.767272727273</v>
      </c>
      <c r="L15" s="40">
        <f t="shared" si="2"/>
        <v>336.215909090909</v>
      </c>
      <c r="M15" s="73">
        <v>5.67</v>
      </c>
      <c r="N15" s="72">
        <v>5.9</v>
      </c>
    </row>
    <row r="16" spans="1:14">
      <c r="A16" s="47" t="s">
        <v>113</v>
      </c>
      <c r="B16" s="25" t="s">
        <v>114</v>
      </c>
      <c r="C16" s="20">
        <v>200</v>
      </c>
      <c r="D16" s="46">
        <v>200</v>
      </c>
      <c r="E16" s="22">
        <f>C16*0.06/200</f>
        <v>0.06</v>
      </c>
      <c r="F16" s="40">
        <f>D16*0.06/200</f>
        <v>0.06</v>
      </c>
      <c r="G16" s="22">
        <f>C16*0/50</f>
        <v>0</v>
      </c>
      <c r="H16" s="40">
        <f>D16*0/50</f>
        <v>0</v>
      </c>
      <c r="I16" s="22">
        <f>C16*31.4/200</f>
        <v>31.4</v>
      </c>
      <c r="J16" s="40">
        <f>D16*31.4/200</f>
        <v>31.4</v>
      </c>
      <c r="K16" s="22">
        <f t="shared" si="2"/>
        <v>125.84</v>
      </c>
      <c r="L16" s="40">
        <f t="shared" si="2"/>
        <v>125.84</v>
      </c>
      <c r="M16" s="73">
        <v>0</v>
      </c>
      <c r="N16" s="72">
        <v>0</v>
      </c>
    </row>
    <row r="17" spans="1:14">
      <c r="A17" s="49"/>
      <c r="B17" s="50" t="s">
        <v>115</v>
      </c>
      <c r="C17" s="51">
        <v>200</v>
      </c>
      <c r="D17" s="52">
        <v>200</v>
      </c>
      <c r="E17" s="53">
        <v>0.4</v>
      </c>
      <c r="F17" s="54">
        <v>0.4</v>
      </c>
      <c r="G17" s="53">
        <v>0.4</v>
      </c>
      <c r="H17" s="54">
        <v>0.4</v>
      </c>
      <c r="I17" s="53">
        <v>9.8</v>
      </c>
      <c r="J17" s="54">
        <v>9.8</v>
      </c>
      <c r="K17" s="53">
        <v>44.4</v>
      </c>
      <c r="L17" s="54">
        <v>44.4</v>
      </c>
      <c r="M17" s="73">
        <v>4</v>
      </c>
      <c r="N17" s="68">
        <v>4</v>
      </c>
    </row>
    <row r="18" spans="1:14">
      <c r="A18" s="24"/>
      <c r="B18" s="30" t="s">
        <v>34</v>
      </c>
      <c r="C18" s="20">
        <v>30</v>
      </c>
      <c r="D18" s="46">
        <v>40</v>
      </c>
      <c r="E18" s="22">
        <f>C18*6.6/100</f>
        <v>1.98</v>
      </c>
      <c r="F18" s="40">
        <f>D18*6.6/100</f>
        <v>2.64</v>
      </c>
      <c r="G18" s="22">
        <f>C18*1.1/100</f>
        <v>0.33</v>
      </c>
      <c r="H18" s="40">
        <f>D18*1.1/100</f>
        <v>0.44</v>
      </c>
      <c r="I18" s="22">
        <f>C18*43.9/100</f>
        <v>13.17</v>
      </c>
      <c r="J18" s="40">
        <f>D18*43.9/100</f>
        <v>17.56</v>
      </c>
      <c r="K18" s="22">
        <f>E18*4+G18*9+I18*4</f>
        <v>63.57</v>
      </c>
      <c r="L18" s="40">
        <f>F18*4+H18*9+J18*4</f>
        <v>84.76</v>
      </c>
      <c r="M18" s="73">
        <v>0.12</v>
      </c>
      <c r="N18" s="72">
        <v>0.16</v>
      </c>
    </row>
    <row r="19" spans="1:14">
      <c r="A19" s="24"/>
      <c r="B19" s="30" t="s">
        <v>35</v>
      </c>
      <c r="C19" s="20">
        <v>50</v>
      </c>
      <c r="D19" s="46">
        <v>60</v>
      </c>
      <c r="E19" s="22">
        <f>C19*7.7/100</f>
        <v>3.85</v>
      </c>
      <c r="F19" s="40">
        <f>D19*7.7/100</f>
        <v>4.62</v>
      </c>
      <c r="G19" s="22">
        <f>C19*0.8/100</f>
        <v>0.4</v>
      </c>
      <c r="H19" s="40">
        <f>D19*0.8/100</f>
        <v>0.48</v>
      </c>
      <c r="I19" s="22">
        <f>C19*49.5/100</f>
        <v>24.75</v>
      </c>
      <c r="J19" s="40">
        <f>D19*49.5/100</f>
        <v>29.7</v>
      </c>
      <c r="K19" s="22">
        <f>E19*4+G19*9+I19*4</f>
        <v>118</v>
      </c>
      <c r="L19" s="40">
        <f>F19*4+H19*9+J19*4</f>
        <v>141.6</v>
      </c>
      <c r="M19" s="73">
        <v>0.1</v>
      </c>
      <c r="N19" s="72">
        <v>0.12</v>
      </c>
    </row>
    <row r="20" spans="1:14">
      <c r="A20" s="24"/>
      <c r="B20" s="36" t="s">
        <v>37</v>
      </c>
      <c r="C20" s="8">
        <f>SUM(C13:C19)</f>
        <v>980</v>
      </c>
      <c r="D20" s="8">
        <f>SUM(D13:D19)</f>
        <v>1100</v>
      </c>
      <c r="E20" s="8">
        <v>32.63</v>
      </c>
      <c r="F20" s="8">
        <v>35.99</v>
      </c>
      <c r="G20" s="8">
        <v>25.2</v>
      </c>
      <c r="H20" s="8">
        <v>27.7</v>
      </c>
      <c r="I20" s="8">
        <v>109.08</v>
      </c>
      <c r="J20" s="8">
        <v>123.44</v>
      </c>
      <c r="K20" s="8">
        <v>793.68</v>
      </c>
      <c r="L20" s="8">
        <v>888.62</v>
      </c>
      <c r="M20" s="8">
        <f>SUM(M13:M19)</f>
        <v>34.15</v>
      </c>
      <c r="N20" s="8">
        <v>44</v>
      </c>
    </row>
    <row r="21" spans="1:14">
      <c r="A21" s="57"/>
      <c r="B21" s="36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>
      <c r="A22" s="58"/>
      <c r="B22" s="36" t="s">
        <v>38</v>
      </c>
      <c r="C22" s="8">
        <v>1480</v>
      </c>
      <c r="D22" s="59">
        <v>1650</v>
      </c>
      <c r="E22" s="56">
        <f>E20+E11</f>
        <v>46.85</v>
      </c>
      <c r="F22" s="56">
        <f t="shared" ref="F22:N22" si="3">F20+F11</f>
        <v>51.79</v>
      </c>
      <c r="G22" s="56">
        <f t="shared" si="3"/>
        <v>45.84</v>
      </c>
      <c r="H22" s="56">
        <f t="shared" si="3"/>
        <v>51.1</v>
      </c>
      <c r="I22" s="56">
        <f t="shared" si="3"/>
        <v>190.89</v>
      </c>
      <c r="J22" s="56">
        <f t="shared" si="3"/>
        <v>211.52</v>
      </c>
      <c r="K22" s="56">
        <f t="shared" si="3"/>
        <v>1358.98</v>
      </c>
      <c r="L22" s="56">
        <f t="shared" si="3"/>
        <v>1510.32</v>
      </c>
      <c r="M22" s="56">
        <f t="shared" si="3"/>
        <v>36.39</v>
      </c>
      <c r="N22" s="56">
        <f t="shared" si="3"/>
        <v>46.6</v>
      </c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7"/>
  <sheetViews>
    <sheetView topLeftCell="A5" workbookViewId="0">
      <selection activeCell="N27" sqref="N27"/>
    </sheetView>
  </sheetViews>
  <sheetFormatPr defaultColWidth="9.13888888888889" defaultRowHeight="14.4"/>
  <cols>
    <col min="1" max="1" width="10.5740740740741" customWidth="1"/>
    <col min="2" max="2" width="27.287037037037" customWidth="1"/>
    <col min="3" max="3" width="7.28703703703704" customWidth="1"/>
    <col min="4" max="4" width="9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9.71296296296296" customWidth="1"/>
    <col min="12" max="12" width="9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24">
      <c r="A1" s="1" t="s">
        <v>0</v>
      </c>
      <c r="B1" s="1"/>
      <c r="C1" s="1"/>
      <c r="D1" s="1"/>
      <c r="E1" t="s">
        <v>116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ht="15.6" spans="1:24">
      <c r="A2" s="2" t="s">
        <v>2</v>
      </c>
      <c r="B2" s="2"/>
      <c r="C2" s="2"/>
      <c r="D2" s="2"/>
      <c r="E2" s="3" t="s">
        <v>3</v>
      </c>
      <c r="F2" s="3"/>
      <c r="G2" s="3"/>
      <c r="H2" s="3"/>
      <c r="I2" s="2"/>
      <c r="J2" s="2"/>
      <c r="K2" s="2"/>
      <c r="L2" s="2"/>
      <c r="M2" s="61"/>
      <c r="N2" s="61"/>
      <c r="O2" s="60"/>
      <c r="P2" s="60"/>
      <c r="Q2" s="60"/>
      <c r="R2" s="60"/>
      <c r="S2" s="61"/>
      <c r="T2" s="61"/>
      <c r="U2" s="60"/>
      <c r="V2" s="60"/>
      <c r="W2" s="60"/>
      <c r="X2" s="60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  <c r="O3" s="84"/>
      <c r="P3" s="84"/>
      <c r="Q3" s="84"/>
      <c r="R3" s="84"/>
      <c r="S3" s="60"/>
      <c r="T3" s="67"/>
      <c r="U3" s="84"/>
      <c r="V3" s="84"/>
      <c r="W3" s="84"/>
      <c r="X3" s="84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  <c r="O4" s="84"/>
      <c r="P4" s="84"/>
      <c r="Q4" s="84"/>
      <c r="R4" s="84"/>
      <c r="S4" s="60"/>
      <c r="T4" s="67"/>
      <c r="U4" s="84"/>
      <c r="V4" s="84"/>
      <c r="W4" s="84"/>
      <c r="X4" s="84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84"/>
      <c r="P5" s="84"/>
      <c r="Q5" s="84"/>
      <c r="R5" s="84"/>
      <c r="S5" s="60"/>
      <c r="T5" s="67"/>
      <c r="U5" s="84"/>
      <c r="V5" s="84"/>
      <c r="W5" s="84"/>
      <c r="X5" s="84"/>
    </row>
    <row r="6" spans="1:24">
      <c r="A6" s="16" t="s">
        <v>117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  <c r="O6" s="84"/>
      <c r="P6" s="84"/>
      <c r="Q6" s="84"/>
      <c r="R6" s="84"/>
      <c r="S6" s="60"/>
      <c r="T6" s="67"/>
      <c r="U6" s="84"/>
      <c r="V6" s="84"/>
      <c r="W6" s="84"/>
      <c r="X6" s="84"/>
    </row>
    <row r="7" spans="1:24">
      <c r="A7" s="18" t="s">
        <v>118</v>
      </c>
      <c r="B7" s="19" t="s">
        <v>119</v>
      </c>
      <c r="C7" s="20">
        <v>200</v>
      </c>
      <c r="D7" s="21">
        <v>250</v>
      </c>
      <c r="E7" s="22">
        <v>6.2</v>
      </c>
      <c r="F7" s="23">
        <v>7.75</v>
      </c>
      <c r="G7" s="22">
        <v>9.46</v>
      </c>
      <c r="H7" s="23">
        <v>11.83</v>
      </c>
      <c r="I7" s="22">
        <v>31</v>
      </c>
      <c r="J7" s="23">
        <v>38.75</v>
      </c>
      <c r="K7" s="20">
        <v>234.6</v>
      </c>
      <c r="L7" s="23">
        <v>293.25</v>
      </c>
      <c r="M7" s="20">
        <v>1.37</v>
      </c>
      <c r="N7" s="23">
        <v>1.71</v>
      </c>
      <c r="O7" s="84"/>
      <c r="P7" s="84"/>
      <c r="Q7" s="84"/>
      <c r="R7" s="84"/>
      <c r="S7" s="60"/>
      <c r="T7" s="67"/>
      <c r="U7" s="84"/>
      <c r="V7" s="84"/>
      <c r="W7" s="84"/>
      <c r="X7" s="84"/>
    </row>
    <row r="8" spans="1:24">
      <c r="A8" s="24"/>
      <c r="B8" s="30" t="s">
        <v>61</v>
      </c>
      <c r="C8" s="20">
        <v>60</v>
      </c>
      <c r="D8" s="29">
        <v>60</v>
      </c>
      <c r="E8" s="22">
        <v>3.85</v>
      </c>
      <c r="F8" s="23">
        <v>3.85</v>
      </c>
      <c r="G8" s="22">
        <v>0.4</v>
      </c>
      <c r="H8" s="23">
        <v>0.4</v>
      </c>
      <c r="I8" s="22">
        <v>24.75</v>
      </c>
      <c r="J8" s="23">
        <v>24.75</v>
      </c>
      <c r="K8" s="22">
        <v>118</v>
      </c>
      <c r="L8" s="23">
        <v>118</v>
      </c>
      <c r="M8" s="20">
        <v>0.1</v>
      </c>
      <c r="N8" s="68">
        <v>0.1</v>
      </c>
      <c r="O8" s="84"/>
      <c r="P8" s="84"/>
      <c r="Q8" s="84"/>
      <c r="R8" s="84"/>
      <c r="S8" s="60"/>
      <c r="T8" s="67"/>
      <c r="U8" s="84"/>
      <c r="V8" s="84"/>
      <c r="W8" s="84"/>
      <c r="X8" s="84"/>
    </row>
    <row r="9" spans="1:24">
      <c r="A9" s="74"/>
      <c r="B9" s="75" t="s">
        <v>120</v>
      </c>
      <c r="C9" s="20">
        <v>40</v>
      </c>
      <c r="D9" s="76">
        <v>40</v>
      </c>
      <c r="E9" s="20">
        <v>5.84</v>
      </c>
      <c r="F9" s="29">
        <v>5.84</v>
      </c>
      <c r="G9" s="22">
        <v>5.29</v>
      </c>
      <c r="H9" s="23">
        <v>5.29</v>
      </c>
      <c r="I9" s="31">
        <f>C9*0/10</f>
        <v>0</v>
      </c>
      <c r="J9" s="68">
        <f>D9*0/10</f>
        <v>0</v>
      </c>
      <c r="K9" s="22">
        <v>72.22</v>
      </c>
      <c r="L9" s="23">
        <v>72.22</v>
      </c>
      <c r="M9" s="22">
        <v>0</v>
      </c>
      <c r="N9" s="23">
        <v>0</v>
      </c>
      <c r="O9" s="84"/>
      <c r="P9" s="84"/>
      <c r="Q9" s="84"/>
      <c r="R9" s="84"/>
      <c r="S9" s="60"/>
      <c r="T9" s="67"/>
      <c r="U9" s="84"/>
      <c r="V9" s="84"/>
      <c r="W9" s="84"/>
      <c r="X9" s="84"/>
    </row>
    <row r="10" spans="1:24">
      <c r="A10" s="24" t="s">
        <v>44</v>
      </c>
      <c r="B10" s="30" t="s">
        <v>45</v>
      </c>
      <c r="C10" s="20">
        <v>200</v>
      </c>
      <c r="D10" s="29">
        <v>200</v>
      </c>
      <c r="E10" s="22">
        <v>3.77</v>
      </c>
      <c r="F10" s="23">
        <v>3.77</v>
      </c>
      <c r="G10" s="31">
        <v>3.9</v>
      </c>
      <c r="H10" s="23">
        <v>3.9</v>
      </c>
      <c r="I10" s="22">
        <v>25.78</v>
      </c>
      <c r="J10" s="23">
        <v>25.78</v>
      </c>
      <c r="K10" s="22">
        <v>149</v>
      </c>
      <c r="L10" s="23">
        <v>149</v>
      </c>
      <c r="M10" s="20">
        <v>1.3</v>
      </c>
      <c r="N10" s="68">
        <v>1.3</v>
      </c>
      <c r="O10" s="84"/>
      <c r="P10" s="84"/>
      <c r="Q10" s="84"/>
      <c r="R10" s="84"/>
      <c r="S10" s="60"/>
      <c r="T10" s="67"/>
      <c r="U10" s="84"/>
      <c r="V10" s="84"/>
      <c r="W10" s="84"/>
      <c r="X10" s="84"/>
    </row>
    <row r="11" spans="1:24">
      <c r="A11" s="35"/>
      <c r="B11" s="36" t="s">
        <v>23</v>
      </c>
      <c r="C11" s="8">
        <f t="shared" ref="C11:J11" si="0">SUM(C7:C10)</f>
        <v>500</v>
      </c>
      <c r="D11" s="119">
        <f t="shared" si="0"/>
        <v>550</v>
      </c>
      <c r="E11" s="56">
        <f t="shared" si="0"/>
        <v>19.66</v>
      </c>
      <c r="F11" s="115">
        <f t="shared" si="0"/>
        <v>21.21</v>
      </c>
      <c r="G11" s="56">
        <f t="shared" si="0"/>
        <v>19.05</v>
      </c>
      <c r="H11" s="115">
        <f t="shared" si="0"/>
        <v>21.42</v>
      </c>
      <c r="I11" s="56">
        <f t="shared" si="0"/>
        <v>81.53</v>
      </c>
      <c r="J11" s="115">
        <f t="shared" si="0"/>
        <v>89.28</v>
      </c>
      <c r="K11" s="56">
        <f>E11*4+G11*9+I11*4</f>
        <v>576.21</v>
      </c>
      <c r="L11" s="115">
        <f>F11*4+H11*9+J11*4</f>
        <v>634.74</v>
      </c>
      <c r="M11" s="56">
        <f>SUM(M7:M10)</f>
        <v>2.77</v>
      </c>
      <c r="N11" s="115">
        <f>SUM(N7:N10)</f>
        <v>3.11</v>
      </c>
      <c r="O11" s="84"/>
      <c r="P11" s="84"/>
      <c r="Q11" s="84"/>
      <c r="R11" s="84"/>
      <c r="S11" s="60"/>
      <c r="T11" s="67"/>
      <c r="U11" s="84"/>
      <c r="V11" s="84"/>
      <c r="W11" s="84"/>
      <c r="X11" s="84"/>
    </row>
    <row r="12" spans="1:2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  <c r="O12" s="84"/>
      <c r="P12" s="84"/>
      <c r="Q12" s="84"/>
      <c r="R12" s="84"/>
      <c r="S12" s="60"/>
      <c r="T12" s="67"/>
      <c r="U12" s="84"/>
      <c r="V12" s="84"/>
      <c r="W12" s="84"/>
      <c r="X12" s="84"/>
    </row>
    <row r="13" spans="1:24">
      <c r="A13" s="78" t="s">
        <v>121</v>
      </c>
      <c r="B13" s="42" t="s">
        <v>122</v>
      </c>
      <c r="C13" s="20">
        <v>60</v>
      </c>
      <c r="D13" s="120">
        <v>100</v>
      </c>
      <c r="E13" s="22">
        <v>0.75</v>
      </c>
      <c r="F13" s="23">
        <v>1.25</v>
      </c>
      <c r="G13" s="22">
        <v>6.06</v>
      </c>
      <c r="H13" s="23">
        <v>10.1</v>
      </c>
      <c r="I13" s="20">
        <v>5.17</v>
      </c>
      <c r="J13" s="23">
        <v>8.62</v>
      </c>
      <c r="K13" s="22">
        <v>77.92</v>
      </c>
      <c r="L13" s="23">
        <v>129.86</v>
      </c>
      <c r="M13" s="20">
        <v>18.09</v>
      </c>
      <c r="N13" s="72">
        <v>30.15</v>
      </c>
      <c r="O13" s="84"/>
      <c r="P13" s="84"/>
      <c r="Q13" s="84"/>
      <c r="R13" s="84"/>
      <c r="S13" s="60"/>
      <c r="T13" s="67"/>
      <c r="U13" s="84"/>
      <c r="V13" s="84"/>
      <c r="W13" s="84"/>
      <c r="X13" s="84"/>
    </row>
    <row r="14" spans="1:24">
      <c r="A14" s="41" t="s">
        <v>123</v>
      </c>
      <c r="B14" s="42" t="s">
        <v>124</v>
      </c>
      <c r="C14" s="121" t="s">
        <v>125</v>
      </c>
      <c r="D14" s="122" t="s">
        <v>126</v>
      </c>
      <c r="E14" s="22">
        <v>2</v>
      </c>
      <c r="F14" s="23">
        <v>2.5</v>
      </c>
      <c r="G14" s="22">
        <v>2.24</v>
      </c>
      <c r="H14" s="23">
        <v>2.8</v>
      </c>
      <c r="I14" s="22">
        <v>13.6</v>
      </c>
      <c r="J14" s="23">
        <v>16.9</v>
      </c>
      <c r="K14" s="22">
        <v>82.6</v>
      </c>
      <c r="L14" s="23">
        <v>103.25</v>
      </c>
      <c r="M14" s="20">
        <v>3.7</v>
      </c>
      <c r="N14" s="72">
        <v>4.58</v>
      </c>
      <c r="O14" s="84"/>
      <c r="P14" s="84"/>
      <c r="Q14" s="84"/>
      <c r="R14" s="84"/>
      <c r="S14" s="60"/>
      <c r="T14" s="67"/>
      <c r="U14" s="84"/>
      <c r="V14" s="84"/>
      <c r="W14" s="84"/>
      <c r="X14" s="84"/>
    </row>
    <row r="15" spans="1:24">
      <c r="A15" s="18" t="s">
        <v>127</v>
      </c>
      <c r="B15" s="30" t="s">
        <v>128</v>
      </c>
      <c r="C15" s="20">
        <v>100</v>
      </c>
      <c r="D15" s="29">
        <v>100</v>
      </c>
      <c r="E15" s="20">
        <v>12.57</v>
      </c>
      <c r="F15" s="29">
        <v>12.57</v>
      </c>
      <c r="G15" s="22">
        <v>11.22</v>
      </c>
      <c r="H15" s="23">
        <v>11.22</v>
      </c>
      <c r="I15" s="20">
        <v>11.3</v>
      </c>
      <c r="J15" s="29">
        <v>11.3</v>
      </c>
      <c r="K15" s="22">
        <v>196.7</v>
      </c>
      <c r="L15" s="23">
        <v>196.7</v>
      </c>
      <c r="M15" s="20">
        <v>0.73</v>
      </c>
      <c r="N15" s="72">
        <v>0.73</v>
      </c>
      <c r="O15" s="84"/>
      <c r="P15" s="84"/>
      <c r="Q15" s="84"/>
      <c r="R15" s="84"/>
      <c r="S15" s="60"/>
      <c r="T15" s="67"/>
      <c r="U15" s="84"/>
      <c r="V15" s="84"/>
      <c r="W15" s="84"/>
      <c r="X15" s="84"/>
    </row>
    <row r="16" spans="1:24">
      <c r="A16" s="97" t="s">
        <v>129</v>
      </c>
      <c r="B16" s="98" t="s">
        <v>130</v>
      </c>
      <c r="C16" s="20">
        <v>150</v>
      </c>
      <c r="D16" s="29">
        <v>180</v>
      </c>
      <c r="E16" s="22">
        <v>6.07</v>
      </c>
      <c r="F16" s="23">
        <v>7.28</v>
      </c>
      <c r="G16" s="20">
        <v>3.11</v>
      </c>
      <c r="H16" s="23">
        <v>3.73</v>
      </c>
      <c r="I16" s="22">
        <v>40.66</v>
      </c>
      <c r="J16" s="23">
        <v>48.78</v>
      </c>
      <c r="K16" s="22">
        <v>219</v>
      </c>
      <c r="L16" s="23">
        <v>262.8</v>
      </c>
      <c r="M16" s="20">
        <v>0</v>
      </c>
      <c r="N16" s="72">
        <v>0</v>
      </c>
      <c r="O16" s="84"/>
      <c r="P16" s="84"/>
      <c r="Q16" s="84"/>
      <c r="R16" s="84"/>
      <c r="S16" s="60"/>
      <c r="T16" s="67"/>
      <c r="U16" s="84"/>
      <c r="V16" s="84"/>
      <c r="W16" s="84"/>
      <c r="X16" s="84"/>
    </row>
    <row r="17" spans="1:24">
      <c r="A17" s="48" t="s">
        <v>75</v>
      </c>
      <c r="B17" s="30" t="s">
        <v>131</v>
      </c>
      <c r="C17" s="20">
        <v>200</v>
      </c>
      <c r="D17" s="29">
        <v>200</v>
      </c>
      <c r="E17" s="22">
        <v>0.33</v>
      </c>
      <c r="F17" s="23">
        <v>0.33</v>
      </c>
      <c r="G17" s="31">
        <v>0.04</v>
      </c>
      <c r="H17" s="23">
        <v>0.04</v>
      </c>
      <c r="I17" s="22">
        <v>19.3</v>
      </c>
      <c r="J17" s="23">
        <v>19.3</v>
      </c>
      <c r="K17" s="22">
        <v>78.7</v>
      </c>
      <c r="L17" s="23">
        <v>78.7</v>
      </c>
      <c r="M17" s="20">
        <v>6.4</v>
      </c>
      <c r="N17" s="72">
        <v>6.4</v>
      </c>
      <c r="O17" s="84"/>
      <c r="P17" s="84"/>
      <c r="Q17" s="84"/>
      <c r="R17" s="84"/>
      <c r="S17" s="60"/>
      <c r="T17" s="67"/>
      <c r="U17" s="84"/>
      <c r="V17" s="84"/>
      <c r="W17" s="84"/>
      <c r="X17" s="84"/>
    </row>
    <row r="18" spans="1:24">
      <c r="A18" s="24"/>
      <c r="B18" s="30" t="s">
        <v>34</v>
      </c>
      <c r="C18" s="20">
        <v>30</v>
      </c>
      <c r="D18" s="29">
        <v>40</v>
      </c>
      <c r="E18" s="22">
        <f>C18*6.6/100</f>
        <v>1.98</v>
      </c>
      <c r="F18" s="23">
        <f>D18*6.6/100</f>
        <v>2.64</v>
      </c>
      <c r="G18" s="22">
        <f>C18*1.1/100</f>
        <v>0.33</v>
      </c>
      <c r="H18" s="23">
        <f>D18*1.1/100</f>
        <v>0.44</v>
      </c>
      <c r="I18" s="22">
        <f>C18*43.9/100</f>
        <v>13.17</v>
      </c>
      <c r="J18" s="23">
        <f>D18*43.9/100</f>
        <v>17.56</v>
      </c>
      <c r="K18" s="22">
        <f>E18*4+G18*9+I18*4</f>
        <v>63.57</v>
      </c>
      <c r="L18" s="23">
        <f>F18*4+H18*9+J18*4</f>
        <v>84.76</v>
      </c>
      <c r="M18" s="20">
        <v>0.12</v>
      </c>
      <c r="N18" s="72">
        <v>0.16</v>
      </c>
      <c r="O18" s="84"/>
      <c r="P18" s="84"/>
      <c r="Q18" s="84"/>
      <c r="R18" s="84"/>
      <c r="S18" s="60"/>
      <c r="T18" s="67"/>
      <c r="U18" s="84"/>
      <c r="V18" s="84"/>
      <c r="W18" s="84"/>
      <c r="X18" s="84"/>
    </row>
    <row r="19" spans="1:24">
      <c r="A19" s="24"/>
      <c r="B19" s="30" t="s">
        <v>35</v>
      </c>
      <c r="C19" s="20">
        <v>30</v>
      </c>
      <c r="D19" s="29">
        <v>30</v>
      </c>
      <c r="E19" s="22">
        <f>C19*7.7/100</f>
        <v>2.31</v>
      </c>
      <c r="F19" s="23">
        <f>D19*7.7/100</f>
        <v>2.31</v>
      </c>
      <c r="G19" s="22">
        <f>C19*0.8/100</f>
        <v>0.24</v>
      </c>
      <c r="H19" s="23">
        <f>D19*0.8/100</f>
        <v>0.24</v>
      </c>
      <c r="I19" s="22"/>
      <c r="J19" s="23">
        <f>D19*49.5/100</f>
        <v>14.85</v>
      </c>
      <c r="K19" s="22">
        <f>E19*4+G19*9+I19*4</f>
        <v>11.4</v>
      </c>
      <c r="L19" s="23">
        <f>F19*4+H19*9+J19*4</f>
        <v>70.8</v>
      </c>
      <c r="M19" s="20">
        <v>0.1</v>
      </c>
      <c r="N19" s="72">
        <v>0.12</v>
      </c>
      <c r="O19" s="84"/>
      <c r="P19" s="84"/>
      <c r="Q19" s="84"/>
      <c r="R19" s="84"/>
      <c r="S19" s="60"/>
      <c r="T19" s="67"/>
      <c r="U19" s="84"/>
      <c r="V19" s="84"/>
      <c r="W19" s="84"/>
      <c r="X19" s="84"/>
    </row>
    <row r="20" spans="1:24">
      <c r="A20" s="24"/>
      <c r="B20" s="50" t="s">
        <v>115</v>
      </c>
      <c r="C20" s="51">
        <v>200</v>
      </c>
      <c r="D20" s="52">
        <v>200</v>
      </c>
      <c r="E20" s="53">
        <v>0.4</v>
      </c>
      <c r="F20" s="54">
        <v>0.4</v>
      </c>
      <c r="G20" s="53">
        <v>0.4</v>
      </c>
      <c r="H20" s="54">
        <v>0.4</v>
      </c>
      <c r="I20" s="53">
        <v>9.8</v>
      </c>
      <c r="J20" s="54">
        <v>9.8</v>
      </c>
      <c r="K20" s="53">
        <v>44.4</v>
      </c>
      <c r="L20" s="54">
        <v>44.4</v>
      </c>
      <c r="M20" s="20">
        <v>4</v>
      </c>
      <c r="N20" s="72">
        <v>4</v>
      </c>
      <c r="O20" s="84"/>
      <c r="P20" s="84"/>
      <c r="Q20" s="84"/>
      <c r="R20" s="84"/>
      <c r="S20" s="60"/>
      <c r="T20" s="67"/>
      <c r="U20" s="84"/>
      <c r="V20" s="84"/>
      <c r="W20" s="84"/>
      <c r="X20" s="84"/>
    </row>
    <row r="21" spans="1:24">
      <c r="A21" s="24"/>
      <c r="B21" s="36" t="s">
        <v>37</v>
      </c>
      <c r="C21" s="8">
        <v>970</v>
      </c>
      <c r="D21" s="106">
        <v>1100</v>
      </c>
      <c r="E21" s="8">
        <f t="shared" ref="E21:M21" si="1">SUM(E13:E20)</f>
        <v>26.41</v>
      </c>
      <c r="F21" s="106">
        <f t="shared" si="1"/>
        <v>29.28</v>
      </c>
      <c r="G21" s="8">
        <f t="shared" si="1"/>
        <v>23.64</v>
      </c>
      <c r="H21" s="106">
        <f t="shared" si="1"/>
        <v>28.97</v>
      </c>
      <c r="I21" s="8">
        <f t="shared" si="1"/>
        <v>113</v>
      </c>
      <c r="J21" s="106">
        <f t="shared" si="1"/>
        <v>147.11</v>
      </c>
      <c r="K21" s="8">
        <f t="shared" si="1"/>
        <v>774.29</v>
      </c>
      <c r="L21" s="106">
        <f t="shared" si="1"/>
        <v>971.27</v>
      </c>
      <c r="M21" s="8">
        <f t="shared" si="1"/>
        <v>33.14</v>
      </c>
      <c r="N21" s="118">
        <f>SUM(N13:N19)</f>
        <v>42.14</v>
      </c>
      <c r="O21" s="84"/>
      <c r="P21" s="84"/>
      <c r="Q21" s="84"/>
      <c r="R21" s="84"/>
      <c r="S21" s="60"/>
      <c r="T21" s="67"/>
      <c r="U21" s="84"/>
      <c r="V21" s="84"/>
      <c r="W21" s="84"/>
      <c r="X21" s="84"/>
    </row>
    <row r="22" spans="1:24">
      <c r="A22" s="81" t="s">
        <v>57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66"/>
      <c r="N22" s="67"/>
      <c r="O22" s="84"/>
      <c r="P22" s="84"/>
      <c r="Q22" s="84"/>
      <c r="R22" s="84"/>
      <c r="S22" s="60"/>
      <c r="T22" s="67"/>
      <c r="U22" s="84"/>
      <c r="V22" s="84"/>
      <c r="W22" s="84"/>
      <c r="X22" s="84"/>
    </row>
    <row r="23" spans="1:24">
      <c r="A23" s="58"/>
      <c r="B23" s="36" t="s">
        <v>38</v>
      </c>
      <c r="C23" s="8">
        <v>1470</v>
      </c>
      <c r="D23" s="106">
        <v>1650</v>
      </c>
      <c r="E23" s="56">
        <v>46.07</v>
      </c>
      <c r="F23" s="115">
        <v>50.49</v>
      </c>
      <c r="G23" s="56">
        <v>42.69</v>
      </c>
      <c r="H23" s="115">
        <v>50.39</v>
      </c>
      <c r="I23" s="56">
        <v>194.53</v>
      </c>
      <c r="J23" s="115">
        <v>236.39</v>
      </c>
      <c r="K23" s="56">
        <v>1350.5</v>
      </c>
      <c r="L23" s="115">
        <v>1606.01</v>
      </c>
      <c r="M23" s="56">
        <v>35.91</v>
      </c>
      <c r="N23" s="115">
        <v>45.21</v>
      </c>
      <c r="O23" s="84"/>
      <c r="P23" s="84"/>
      <c r="Q23" s="84"/>
      <c r="R23" s="84"/>
      <c r="S23" s="60"/>
      <c r="T23" s="67"/>
      <c r="U23" s="84"/>
      <c r="V23" s="84"/>
      <c r="W23" s="84"/>
      <c r="X23" s="84"/>
    </row>
    <row r="24" spans="1:24">
      <c r="A24" s="24"/>
      <c r="B24" s="30"/>
      <c r="C24" s="20"/>
      <c r="D24" s="29"/>
      <c r="E24" s="22"/>
      <c r="F24" s="23"/>
      <c r="G24" s="31"/>
      <c r="H24" s="23"/>
      <c r="I24" s="22"/>
      <c r="J24" s="23"/>
      <c r="K24" s="22"/>
      <c r="L24" s="23"/>
      <c r="M24" s="20"/>
      <c r="N24" s="68"/>
      <c r="O24" s="84"/>
      <c r="P24" s="84"/>
      <c r="Q24" s="84"/>
      <c r="R24" s="84"/>
      <c r="S24" s="60"/>
      <c r="T24" s="67"/>
      <c r="U24" s="84"/>
      <c r="V24" s="84"/>
      <c r="W24" s="84"/>
      <c r="X24" s="84"/>
    </row>
    <row r="25" spans="1:24">
      <c r="A25" s="18"/>
      <c r="B25" s="30"/>
      <c r="C25" s="20"/>
      <c r="D25" s="120"/>
      <c r="E25" s="22"/>
      <c r="F25" s="23"/>
      <c r="G25" s="22"/>
      <c r="H25" s="23"/>
      <c r="I25" s="22"/>
      <c r="J25" s="23"/>
      <c r="K25" s="70"/>
      <c r="L25" s="123"/>
      <c r="M25" s="20"/>
      <c r="N25" s="68"/>
      <c r="O25" s="84"/>
      <c r="P25" s="84"/>
      <c r="Q25" s="84"/>
      <c r="R25" s="84"/>
      <c r="S25" s="60"/>
      <c r="T25" s="67"/>
      <c r="U25" s="84"/>
      <c r="V25" s="84"/>
      <c r="W25" s="84"/>
      <c r="X25" s="84"/>
    </row>
    <row r="26" spans="1:24">
      <c r="A26" s="81"/>
      <c r="B26" s="36"/>
      <c r="C26" s="8"/>
      <c r="D26" s="106"/>
      <c r="E26" s="8"/>
      <c r="F26" s="106"/>
      <c r="G26" s="8"/>
      <c r="H26" s="106"/>
      <c r="I26" s="8"/>
      <c r="J26" s="106"/>
      <c r="K26" s="8"/>
      <c r="L26" s="106"/>
      <c r="M26" s="8"/>
      <c r="N26" s="106"/>
      <c r="O26" s="84"/>
      <c r="P26" s="84"/>
      <c r="Q26" s="84"/>
      <c r="R26" s="84"/>
      <c r="S26" s="61"/>
      <c r="T26" s="67"/>
      <c r="U26" s="84"/>
      <c r="V26" s="84"/>
      <c r="W26" s="84"/>
      <c r="X26" s="84"/>
    </row>
    <row r="27" spans="1:20">
      <c r="A27" s="58"/>
      <c r="B27" s="36"/>
      <c r="C27" s="8"/>
      <c r="D27" s="106"/>
      <c r="E27" s="56"/>
      <c r="F27" s="115"/>
      <c r="G27" s="56"/>
      <c r="H27" s="115"/>
      <c r="I27" s="56"/>
      <c r="J27" s="115"/>
      <c r="K27" s="56"/>
      <c r="L27" s="115"/>
      <c r="M27" s="56"/>
      <c r="N27" s="115"/>
      <c r="T27" s="105"/>
    </row>
    <row r="28" spans="1:20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N28" s="87"/>
      <c r="T28" s="84"/>
    </row>
    <row r="29" spans="1:20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N29" s="87"/>
      <c r="T29" s="84"/>
    </row>
    <row r="30" spans="1:20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N30" s="88"/>
      <c r="T30" s="90"/>
    </row>
    <row r="31" spans="1:20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N31" s="60"/>
      <c r="T31" s="60"/>
    </row>
    <row r="32" spans="1:20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T32" s="60"/>
    </row>
    <row r="33" spans="1:12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>
      <c r="A36" s="61"/>
      <c r="B36" s="61"/>
      <c r="C36" s="61"/>
      <c r="D36" s="83"/>
      <c r="E36" s="83"/>
      <c r="F36" s="83"/>
      <c r="G36" s="83"/>
      <c r="H36" s="83"/>
      <c r="I36" s="83"/>
      <c r="J36" s="83"/>
      <c r="K36" s="83"/>
      <c r="L36" s="83"/>
    </row>
    <row r="37" spans="1:13">
      <c r="A37" s="60"/>
      <c r="B37" s="60"/>
      <c r="C37" s="67"/>
      <c r="D37" s="82"/>
      <c r="E37" s="82"/>
      <c r="F37" s="82"/>
      <c r="G37" s="82"/>
      <c r="H37" s="82"/>
      <c r="I37" s="82"/>
      <c r="J37" s="82"/>
      <c r="K37" s="82"/>
      <c r="L37" s="82"/>
      <c r="M37" s="60"/>
    </row>
    <row r="38" spans="1:13">
      <c r="A38" s="60"/>
      <c r="B38" s="60"/>
      <c r="C38" s="67"/>
      <c r="D38" s="82"/>
      <c r="E38" s="82"/>
      <c r="F38" s="82"/>
      <c r="G38" s="82"/>
      <c r="H38" s="82"/>
      <c r="I38" s="82"/>
      <c r="J38" s="82"/>
      <c r="K38" s="82"/>
      <c r="L38" s="82"/>
      <c r="M38" s="60"/>
    </row>
    <row r="39" spans="1:13">
      <c r="A39" s="60"/>
      <c r="B39" s="60"/>
      <c r="C39" s="67"/>
      <c r="D39" s="82"/>
      <c r="E39" s="82"/>
      <c r="F39" s="82"/>
      <c r="G39" s="82"/>
      <c r="H39" s="82"/>
      <c r="I39" s="82"/>
      <c r="J39" s="82"/>
      <c r="K39" s="82"/>
      <c r="L39" s="82"/>
      <c r="M39" s="60"/>
    </row>
    <row r="40" spans="1:13">
      <c r="A40" s="60"/>
      <c r="B40" s="60"/>
      <c r="C40" s="67"/>
      <c r="D40" s="82"/>
      <c r="E40" s="82"/>
      <c r="F40" s="82"/>
      <c r="G40" s="82"/>
      <c r="H40" s="82"/>
      <c r="I40" s="82"/>
      <c r="J40" s="82"/>
      <c r="K40" s="82"/>
      <c r="L40" s="82"/>
      <c r="M40" s="60"/>
    </row>
    <row r="41" spans="1:12">
      <c r="A41" s="60"/>
      <c r="B41" s="60"/>
      <c r="C41" s="67"/>
      <c r="D41" s="60"/>
      <c r="I41" s="89"/>
      <c r="J41" s="89"/>
      <c r="K41" s="89"/>
      <c r="L41" s="89"/>
    </row>
    <row r="42" spans="1:4">
      <c r="A42" s="60"/>
      <c r="B42" s="60"/>
      <c r="C42" s="67"/>
      <c r="D42" s="60"/>
    </row>
    <row r="43" spans="1:4">
      <c r="A43" s="60"/>
      <c r="B43" s="60"/>
      <c r="C43" s="67"/>
      <c r="D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4">
      <c r="A58" s="60"/>
      <c r="B58" s="60"/>
      <c r="C58" s="67"/>
      <c r="D58" s="60"/>
    </row>
    <row r="59" spans="1:4">
      <c r="A59" s="60"/>
      <c r="B59" s="60"/>
      <c r="C59" s="67"/>
      <c r="D59" s="60"/>
    </row>
    <row r="60" spans="1:4">
      <c r="A60" s="60"/>
      <c r="B60" s="60"/>
      <c r="C60" s="67"/>
      <c r="D60" s="60"/>
    </row>
    <row r="61" spans="1:4">
      <c r="A61" s="60"/>
      <c r="B61" s="60"/>
      <c r="C61" s="67"/>
      <c r="D61" s="60"/>
    </row>
    <row r="62" spans="1:4">
      <c r="A62" s="60"/>
      <c r="B62" s="60"/>
      <c r="C62" s="67"/>
      <c r="D62" s="60"/>
    </row>
    <row r="63" spans="1:3">
      <c r="A63" s="60"/>
      <c r="B63" s="60"/>
      <c r="C63" s="60"/>
    </row>
    <row r="64" spans="1:3">
      <c r="A64" s="60"/>
      <c r="B64" s="60"/>
      <c r="C64" s="60"/>
    </row>
    <row r="65" spans="1:3">
      <c r="A65" s="60"/>
      <c r="B65" s="60"/>
      <c r="C65" s="60"/>
    </row>
    <row r="66" spans="1:3">
      <c r="A66" s="60"/>
      <c r="B66" s="60"/>
      <c r="C66" s="60"/>
    </row>
    <row r="67" spans="1:3">
      <c r="A67" s="60"/>
      <c r="B67" s="60"/>
      <c r="C67" s="60"/>
    </row>
  </sheetData>
  <mergeCells count="16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22:L2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8"/>
  <sheetViews>
    <sheetView topLeftCell="A5" workbookViewId="0">
      <selection activeCell="A1" sqref="A1:N25"/>
    </sheetView>
  </sheetViews>
  <sheetFormatPr defaultColWidth="9.13888888888889" defaultRowHeight="14.4"/>
  <cols>
    <col min="1" max="1" width="10.5740740740741" customWidth="1"/>
    <col min="2" max="2" width="32.287037037037" customWidth="1"/>
    <col min="3" max="3" width="7.28703703703704" customWidth="1"/>
    <col min="4" max="4" width="5.85185185185185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9.71296296296296" customWidth="1"/>
    <col min="12" max="12" width="9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24">
      <c r="A1" s="1" t="s">
        <v>0</v>
      </c>
      <c r="B1" s="1"/>
      <c r="C1" s="1"/>
      <c r="D1" s="1"/>
      <c r="E1" t="s">
        <v>116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ht="15.6" spans="1:24">
      <c r="A2" s="2" t="s">
        <v>2</v>
      </c>
      <c r="B2" s="2"/>
      <c r="C2" s="2"/>
      <c r="D2" s="2"/>
      <c r="E2" s="3" t="s">
        <v>132</v>
      </c>
      <c r="F2" s="3"/>
      <c r="G2" s="3"/>
      <c r="H2" s="3"/>
      <c r="I2" s="2"/>
      <c r="J2" s="2"/>
      <c r="K2" s="2"/>
      <c r="L2" s="2"/>
      <c r="M2" s="61"/>
      <c r="N2" s="61"/>
      <c r="O2" s="60"/>
      <c r="P2" s="60"/>
      <c r="Q2" s="60"/>
      <c r="R2" s="60"/>
      <c r="S2" s="61"/>
      <c r="T2" s="61"/>
      <c r="U2" s="60"/>
      <c r="V2" s="60"/>
      <c r="W2" s="60"/>
      <c r="X2" s="60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  <c r="O3" s="84"/>
      <c r="P3" s="84"/>
      <c r="Q3" s="84"/>
      <c r="R3" s="84"/>
      <c r="S3" s="60"/>
      <c r="T3" s="67"/>
      <c r="U3" s="84"/>
      <c r="V3" s="84"/>
      <c r="W3" s="84"/>
      <c r="X3" s="84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  <c r="O4" s="84"/>
      <c r="P4" s="84"/>
      <c r="Q4" s="84"/>
      <c r="R4" s="84"/>
      <c r="S4" s="60"/>
      <c r="T4" s="67"/>
      <c r="U4" s="84"/>
      <c r="V4" s="84"/>
      <c r="W4" s="84"/>
      <c r="X4" s="84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84"/>
      <c r="P5" s="84"/>
      <c r="Q5" s="84"/>
      <c r="R5" s="84"/>
      <c r="S5" s="60"/>
      <c r="T5" s="67"/>
      <c r="U5" s="84"/>
      <c r="V5" s="84"/>
      <c r="W5" s="84"/>
      <c r="X5" s="84"/>
    </row>
    <row r="6" spans="1:24">
      <c r="A6" s="16" t="s">
        <v>15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  <c r="O6" s="84"/>
      <c r="P6" s="84"/>
      <c r="Q6" s="84"/>
      <c r="R6" s="84"/>
      <c r="S6" s="60"/>
      <c r="T6" s="67"/>
      <c r="U6" s="84"/>
      <c r="V6" s="84"/>
      <c r="W6" s="84"/>
      <c r="X6" s="84"/>
    </row>
    <row r="7" spans="1:24">
      <c r="A7" s="78" t="s">
        <v>133</v>
      </c>
      <c r="B7" s="79" t="s">
        <v>134</v>
      </c>
      <c r="C7" s="20">
        <v>200</v>
      </c>
      <c r="D7" s="21">
        <v>200</v>
      </c>
      <c r="E7" s="22">
        <v>25.6</v>
      </c>
      <c r="F7" s="23">
        <v>25.6</v>
      </c>
      <c r="G7" s="22">
        <v>18.3</v>
      </c>
      <c r="H7" s="23">
        <v>18.3</v>
      </c>
      <c r="I7" s="20">
        <v>23.25</v>
      </c>
      <c r="J7" s="23">
        <v>23.25</v>
      </c>
      <c r="K7" s="20">
        <v>366</v>
      </c>
      <c r="L7" s="23">
        <v>366</v>
      </c>
      <c r="M7" s="20">
        <v>0.9</v>
      </c>
      <c r="N7" s="68">
        <v>0.9</v>
      </c>
      <c r="O7" s="84"/>
      <c r="P7" s="84"/>
      <c r="Q7" s="84"/>
      <c r="R7" s="84"/>
      <c r="S7" s="60"/>
      <c r="T7" s="67"/>
      <c r="U7" s="84"/>
      <c r="V7" s="84"/>
      <c r="W7" s="84"/>
      <c r="X7" s="84"/>
    </row>
    <row r="8" spans="1:24">
      <c r="A8" s="32" t="s">
        <v>42</v>
      </c>
      <c r="B8" s="33" t="s">
        <v>43</v>
      </c>
      <c r="C8" s="26">
        <v>40</v>
      </c>
      <c r="D8" s="27">
        <v>40</v>
      </c>
      <c r="E8" s="26">
        <v>2.45</v>
      </c>
      <c r="F8" s="34">
        <v>2.45</v>
      </c>
      <c r="G8" s="22">
        <v>7.55</v>
      </c>
      <c r="H8" s="23">
        <v>7.55</v>
      </c>
      <c r="I8" s="20">
        <v>14.62</v>
      </c>
      <c r="J8" s="29">
        <v>14.62</v>
      </c>
      <c r="K8" s="20">
        <v>136</v>
      </c>
      <c r="L8" s="29">
        <v>136</v>
      </c>
      <c r="M8" s="20">
        <v>0</v>
      </c>
      <c r="N8" s="29">
        <v>0</v>
      </c>
      <c r="O8" s="84"/>
      <c r="P8" s="84"/>
      <c r="Q8" s="84"/>
      <c r="R8" s="84"/>
      <c r="S8" s="60"/>
      <c r="T8" s="67"/>
      <c r="U8" s="84"/>
      <c r="V8" s="84"/>
      <c r="W8" s="84"/>
      <c r="X8" s="84"/>
    </row>
    <row r="9" spans="1:24">
      <c r="A9" s="24" t="s">
        <v>62</v>
      </c>
      <c r="B9" s="94" t="s">
        <v>63</v>
      </c>
      <c r="C9" s="20">
        <v>200</v>
      </c>
      <c r="D9" s="29">
        <v>200</v>
      </c>
      <c r="E9" s="95">
        <v>0.2</v>
      </c>
      <c r="F9" s="96">
        <v>0.2</v>
      </c>
      <c r="G9" s="95">
        <v>0.05</v>
      </c>
      <c r="H9" s="96">
        <v>0.05</v>
      </c>
      <c r="I9" s="95">
        <v>15</v>
      </c>
      <c r="J9" s="96">
        <v>15</v>
      </c>
      <c r="K9" s="95">
        <v>56.85</v>
      </c>
      <c r="L9" s="96">
        <v>56.85</v>
      </c>
      <c r="M9" s="20">
        <v>0.1</v>
      </c>
      <c r="N9" s="68">
        <v>0.1</v>
      </c>
      <c r="O9" s="84"/>
      <c r="P9" s="84"/>
      <c r="Q9" s="84"/>
      <c r="R9" s="84"/>
      <c r="S9" s="60"/>
      <c r="T9" s="67"/>
      <c r="U9" s="84"/>
      <c r="V9" s="84"/>
      <c r="W9" s="84"/>
      <c r="X9" s="84"/>
    </row>
    <row r="10" spans="1:24">
      <c r="A10" s="24"/>
      <c r="B10" s="94" t="s">
        <v>35</v>
      </c>
      <c r="C10" s="20">
        <v>60</v>
      </c>
      <c r="D10" s="76">
        <v>60</v>
      </c>
      <c r="E10" s="95">
        <v>3.85</v>
      </c>
      <c r="F10" s="96">
        <v>3.85</v>
      </c>
      <c r="G10" s="95">
        <v>0.4</v>
      </c>
      <c r="H10" s="96">
        <v>0.4</v>
      </c>
      <c r="I10" s="95">
        <v>24.75</v>
      </c>
      <c r="J10" s="96">
        <v>24.75</v>
      </c>
      <c r="K10" s="95">
        <v>118</v>
      </c>
      <c r="L10" s="96">
        <v>118</v>
      </c>
      <c r="M10" s="20">
        <v>0.1</v>
      </c>
      <c r="N10" s="68">
        <v>0.1</v>
      </c>
      <c r="O10" s="84"/>
      <c r="P10" s="84"/>
      <c r="Q10" s="84"/>
      <c r="R10" s="84"/>
      <c r="S10" s="60"/>
      <c r="T10" s="67"/>
      <c r="U10" s="84"/>
      <c r="V10" s="84"/>
      <c r="W10" s="84"/>
      <c r="X10" s="84"/>
    </row>
    <row r="11" spans="1:24">
      <c r="A11" s="24"/>
      <c r="B11" s="25" t="s">
        <v>135</v>
      </c>
      <c r="C11" s="26">
        <v>40</v>
      </c>
      <c r="D11" s="27">
        <v>40</v>
      </c>
      <c r="E11" s="26">
        <v>2.9</v>
      </c>
      <c r="F11" s="28">
        <v>2.9</v>
      </c>
      <c r="G11" s="22">
        <v>3.4</v>
      </c>
      <c r="H11" s="29">
        <v>3.4</v>
      </c>
      <c r="I11" s="20">
        <v>22.2</v>
      </c>
      <c r="J11" s="29">
        <v>22.2</v>
      </c>
      <c r="K11" s="20">
        <v>130.92</v>
      </c>
      <c r="L11" s="29">
        <v>130.92</v>
      </c>
      <c r="M11" s="20"/>
      <c r="N11" s="68"/>
      <c r="O11" s="84"/>
      <c r="P11" s="84"/>
      <c r="Q11" s="84"/>
      <c r="R11" s="84"/>
      <c r="S11" s="60"/>
      <c r="T11" s="67"/>
      <c r="U11" s="84"/>
      <c r="V11" s="84"/>
      <c r="W11" s="84"/>
      <c r="X11" s="84"/>
    </row>
    <row r="12" spans="1:24">
      <c r="A12" s="35"/>
      <c r="B12" s="36" t="s">
        <v>23</v>
      </c>
      <c r="C12" s="8">
        <f t="shared" ref="C12:N12" si="0">SUM(C7:C11)</f>
        <v>540</v>
      </c>
      <c r="D12" s="106">
        <f t="shared" si="0"/>
        <v>540</v>
      </c>
      <c r="E12" s="8">
        <f t="shared" si="0"/>
        <v>35</v>
      </c>
      <c r="F12" s="106">
        <f t="shared" si="0"/>
        <v>35</v>
      </c>
      <c r="G12" s="8">
        <f t="shared" si="0"/>
        <v>29.7</v>
      </c>
      <c r="H12" s="106">
        <f t="shared" si="0"/>
        <v>29.7</v>
      </c>
      <c r="I12" s="8">
        <f t="shared" si="0"/>
        <v>99.82</v>
      </c>
      <c r="J12" s="106">
        <f t="shared" si="0"/>
        <v>99.82</v>
      </c>
      <c r="K12" s="8">
        <f t="shared" si="0"/>
        <v>807.77</v>
      </c>
      <c r="L12" s="106">
        <f t="shared" si="0"/>
        <v>807.77</v>
      </c>
      <c r="M12" s="8">
        <f t="shared" si="0"/>
        <v>1.1</v>
      </c>
      <c r="N12" s="106">
        <f t="shared" si="0"/>
        <v>1.1</v>
      </c>
      <c r="O12" s="84"/>
      <c r="P12" s="84"/>
      <c r="Q12" s="84"/>
      <c r="R12" s="84"/>
      <c r="S12" s="60"/>
      <c r="T12" s="67"/>
      <c r="U12" s="84"/>
      <c r="V12" s="84"/>
      <c r="W12" s="84"/>
      <c r="X12" s="84"/>
    </row>
    <row r="13" spans="1:24">
      <c r="A13" s="109" t="s">
        <v>24</v>
      </c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6"/>
      <c r="O13" s="84"/>
      <c r="P13" s="84"/>
      <c r="Q13" s="84"/>
      <c r="R13" s="84"/>
      <c r="S13" s="60"/>
      <c r="T13" s="67"/>
      <c r="U13" s="84"/>
      <c r="V13" s="84"/>
      <c r="W13" s="84"/>
      <c r="X13" s="84"/>
    </row>
    <row r="14" spans="1:24">
      <c r="A14" s="78" t="s">
        <v>136</v>
      </c>
      <c r="B14" s="42" t="s">
        <v>137</v>
      </c>
      <c r="C14" s="20">
        <v>60</v>
      </c>
      <c r="D14" s="39">
        <v>100</v>
      </c>
      <c r="E14" s="22">
        <v>1.51</v>
      </c>
      <c r="F14" s="40">
        <v>2.52</v>
      </c>
      <c r="G14" s="22">
        <v>12.7</v>
      </c>
      <c r="H14" s="40">
        <v>21.21</v>
      </c>
      <c r="I14" s="20">
        <v>4.87</v>
      </c>
      <c r="J14" s="40">
        <v>8.11</v>
      </c>
      <c r="K14" s="22">
        <v>139.2</v>
      </c>
      <c r="L14" s="40">
        <v>232</v>
      </c>
      <c r="M14" s="73">
        <v>13.47</v>
      </c>
      <c r="N14" s="72">
        <v>22.45</v>
      </c>
      <c r="O14" s="84"/>
      <c r="P14" s="84"/>
      <c r="Q14" s="84"/>
      <c r="R14" s="84"/>
      <c r="S14" s="60"/>
      <c r="T14" s="67"/>
      <c r="U14" s="84"/>
      <c r="V14" s="84"/>
      <c r="W14" s="84"/>
      <c r="X14" s="84"/>
    </row>
    <row r="15" spans="1:24">
      <c r="A15" s="18" t="s">
        <v>97</v>
      </c>
      <c r="B15" s="25" t="s">
        <v>98</v>
      </c>
      <c r="C15" s="26">
        <v>200</v>
      </c>
      <c r="D15" s="111">
        <v>250</v>
      </c>
      <c r="E15" s="70">
        <v>1.64</v>
      </c>
      <c r="F15" s="71">
        <v>2.05</v>
      </c>
      <c r="G15" s="70">
        <v>5.84</v>
      </c>
      <c r="H15" s="71">
        <v>7.3</v>
      </c>
      <c r="I15" s="70">
        <v>10.71</v>
      </c>
      <c r="J15" s="71">
        <v>13.39</v>
      </c>
      <c r="K15" s="70">
        <v>102.31</v>
      </c>
      <c r="L15" s="71">
        <v>127.89</v>
      </c>
      <c r="M15" s="73">
        <v>16.64</v>
      </c>
      <c r="N15" s="72">
        <v>20.8</v>
      </c>
      <c r="O15" s="84"/>
      <c r="P15" s="84"/>
      <c r="Q15" s="84"/>
      <c r="R15" s="84"/>
      <c r="S15" s="60"/>
      <c r="T15" s="67"/>
      <c r="U15" s="84"/>
      <c r="V15" s="84"/>
      <c r="W15" s="84"/>
      <c r="X15" s="84"/>
    </row>
    <row r="16" spans="1:24">
      <c r="A16" s="112" t="s">
        <v>138</v>
      </c>
      <c r="B16" s="91" t="s">
        <v>139</v>
      </c>
      <c r="C16" s="92">
        <v>100</v>
      </c>
      <c r="D16" s="108">
        <v>100</v>
      </c>
      <c r="E16" s="22">
        <v>19.46</v>
      </c>
      <c r="F16" s="40">
        <v>19.46</v>
      </c>
      <c r="G16" s="22">
        <v>1.1</v>
      </c>
      <c r="H16" s="40">
        <v>1.1</v>
      </c>
      <c r="I16" s="22">
        <v>0.48</v>
      </c>
      <c r="J16" s="40">
        <v>0.48</v>
      </c>
      <c r="K16" s="22">
        <v>129</v>
      </c>
      <c r="L16" s="40">
        <v>129</v>
      </c>
      <c r="M16" s="73">
        <v>0.4</v>
      </c>
      <c r="N16" s="72">
        <v>0.4</v>
      </c>
      <c r="O16" s="84"/>
      <c r="P16" s="84"/>
      <c r="Q16" s="84"/>
      <c r="R16" s="84"/>
      <c r="S16" s="60"/>
      <c r="T16" s="67"/>
      <c r="U16" s="84"/>
      <c r="V16" s="84"/>
      <c r="W16" s="84"/>
      <c r="X16" s="84"/>
    </row>
    <row r="17" spans="1:24">
      <c r="A17" s="45" t="s">
        <v>140</v>
      </c>
      <c r="B17" s="91" t="s">
        <v>141</v>
      </c>
      <c r="C17" s="92">
        <v>150</v>
      </c>
      <c r="D17" s="108">
        <v>180</v>
      </c>
      <c r="E17" s="22">
        <v>3.81</v>
      </c>
      <c r="F17" s="40">
        <v>4.57</v>
      </c>
      <c r="G17" s="22">
        <v>6.11</v>
      </c>
      <c r="H17" s="40">
        <v>7.33</v>
      </c>
      <c r="I17" s="22">
        <v>38.61</v>
      </c>
      <c r="J17" s="40">
        <v>46.34</v>
      </c>
      <c r="K17" s="22">
        <v>229</v>
      </c>
      <c r="L17" s="40">
        <v>274.8</v>
      </c>
      <c r="M17" s="73">
        <v>0</v>
      </c>
      <c r="N17" s="72">
        <v>0</v>
      </c>
      <c r="O17" s="84"/>
      <c r="P17" s="84"/>
      <c r="Q17" s="84"/>
      <c r="R17" s="84"/>
      <c r="S17" s="60"/>
      <c r="T17" s="67"/>
      <c r="U17" s="84"/>
      <c r="V17" s="84"/>
      <c r="W17" s="84"/>
      <c r="X17" s="84"/>
    </row>
    <row r="18" spans="1:24">
      <c r="A18" s="48"/>
      <c r="B18" s="30" t="s">
        <v>33</v>
      </c>
      <c r="C18" s="20">
        <v>200</v>
      </c>
      <c r="D18" s="46">
        <v>200</v>
      </c>
      <c r="E18" s="22">
        <v>1</v>
      </c>
      <c r="F18" s="40">
        <v>1</v>
      </c>
      <c r="G18" s="31">
        <v>0.2</v>
      </c>
      <c r="H18" s="40">
        <v>0.2</v>
      </c>
      <c r="I18" s="22">
        <v>20.2</v>
      </c>
      <c r="J18" s="40">
        <v>20.2</v>
      </c>
      <c r="K18" s="22">
        <v>92</v>
      </c>
      <c r="L18" s="40">
        <v>92</v>
      </c>
      <c r="M18" s="73">
        <v>30</v>
      </c>
      <c r="N18" s="72">
        <v>30</v>
      </c>
      <c r="O18" s="84"/>
      <c r="P18" s="84"/>
      <c r="Q18" s="84"/>
      <c r="R18" s="84"/>
      <c r="S18" s="60"/>
      <c r="T18" s="67"/>
      <c r="U18" s="84"/>
      <c r="V18" s="84"/>
      <c r="W18" s="84"/>
      <c r="X18" s="84"/>
    </row>
    <row r="19" spans="1:24">
      <c r="A19" s="48"/>
      <c r="B19" s="50" t="s">
        <v>142</v>
      </c>
      <c r="C19" s="51">
        <v>150</v>
      </c>
      <c r="D19" s="113">
        <v>150</v>
      </c>
      <c r="E19" s="53">
        <v>4.35</v>
      </c>
      <c r="F19" s="114">
        <v>4.35</v>
      </c>
      <c r="G19" s="53">
        <v>5.25</v>
      </c>
      <c r="H19" s="114">
        <v>5.25</v>
      </c>
      <c r="I19" s="53">
        <v>17</v>
      </c>
      <c r="J19" s="114">
        <v>17</v>
      </c>
      <c r="K19" s="53">
        <v>132</v>
      </c>
      <c r="L19" s="114">
        <v>132</v>
      </c>
      <c r="M19" s="117"/>
      <c r="N19" s="118"/>
      <c r="O19" s="84"/>
      <c r="P19" s="84"/>
      <c r="Q19" s="84"/>
      <c r="R19" s="84"/>
      <c r="S19" s="60"/>
      <c r="T19" s="67"/>
      <c r="U19" s="84"/>
      <c r="V19" s="84"/>
      <c r="W19" s="84"/>
      <c r="X19" s="84"/>
    </row>
    <row r="20" spans="1:24">
      <c r="A20" s="24"/>
      <c r="B20" s="30" t="s">
        <v>34</v>
      </c>
      <c r="C20" s="20">
        <v>30</v>
      </c>
      <c r="D20" s="46">
        <v>40</v>
      </c>
      <c r="E20" s="22">
        <f>C20*6.6/100</f>
        <v>1.98</v>
      </c>
      <c r="F20" s="40">
        <f>D20*6.6/100</f>
        <v>2.64</v>
      </c>
      <c r="G20" s="22">
        <f>C20*1.1/100</f>
        <v>0.33</v>
      </c>
      <c r="H20" s="40">
        <f>D20*1.1/100</f>
        <v>0.44</v>
      </c>
      <c r="I20" s="22">
        <f>C20*43.9/100</f>
        <v>13.17</v>
      </c>
      <c r="J20" s="40">
        <f>D20*43.9/100</f>
        <v>17.56</v>
      </c>
      <c r="K20" s="22">
        <f>E20*4+G20*9+I20*4</f>
        <v>63.57</v>
      </c>
      <c r="L20" s="40">
        <f>F20*4+H20*9+J20*4</f>
        <v>84.76</v>
      </c>
      <c r="M20" s="73">
        <v>0.12</v>
      </c>
      <c r="N20" s="72">
        <v>0.16</v>
      </c>
      <c r="O20" s="84"/>
      <c r="P20" s="84"/>
      <c r="Q20" s="84"/>
      <c r="R20" s="84"/>
      <c r="S20" s="60"/>
      <c r="T20" s="67"/>
      <c r="U20" s="84"/>
      <c r="V20" s="84"/>
      <c r="W20" s="84"/>
      <c r="X20" s="84"/>
    </row>
    <row r="21" spans="1:24">
      <c r="A21" s="24"/>
      <c r="B21" s="30" t="s">
        <v>35</v>
      </c>
      <c r="C21" s="20">
        <v>50</v>
      </c>
      <c r="D21" s="46">
        <v>60</v>
      </c>
      <c r="E21" s="22">
        <f>C21*7.7/100</f>
        <v>3.85</v>
      </c>
      <c r="F21" s="40">
        <f>D21*7.7/100</f>
        <v>4.62</v>
      </c>
      <c r="G21" s="22">
        <f>C21*0.8/100</f>
        <v>0.4</v>
      </c>
      <c r="H21" s="40">
        <f>D21*0.8/100</f>
        <v>0.48</v>
      </c>
      <c r="I21" s="22">
        <f>C21*49.5/100</f>
        <v>24.75</v>
      </c>
      <c r="J21" s="40">
        <f>D21*49.5/100</f>
        <v>29.7</v>
      </c>
      <c r="K21" s="22">
        <f>E21*4+G21*9+I21*4</f>
        <v>118</v>
      </c>
      <c r="L21" s="40">
        <f>F21*4+H21*9+J21*4</f>
        <v>141.6</v>
      </c>
      <c r="M21" s="73">
        <v>0.1</v>
      </c>
      <c r="N21" s="72">
        <v>0.12</v>
      </c>
      <c r="O21" s="84"/>
      <c r="P21" s="84"/>
      <c r="Q21" s="84"/>
      <c r="R21" s="84"/>
      <c r="S21" s="60"/>
      <c r="T21" s="67"/>
      <c r="U21" s="84"/>
      <c r="V21" s="84"/>
      <c r="W21" s="84"/>
      <c r="X21" s="84"/>
    </row>
    <row r="22" spans="1:24">
      <c r="A22" s="24"/>
      <c r="B22" s="36" t="s">
        <v>37</v>
      </c>
      <c r="C22" s="8">
        <v>790</v>
      </c>
      <c r="D22" s="8">
        <v>930</v>
      </c>
      <c r="E22" s="56">
        <f t="shared" ref="E22:N22" si="1">SUM(E14:E21)</f>
        <v>37.6</v>
      </c>
      <c r="F22" s="56">
        <f t="shared" si="1"/>
        <v>41.21</v>
      </c>
      <c r="G22" s="56">
        <f t="shared" si="1"/>
        <v>31.93</v>
      </c>
      <c r="H22" s="56">
        <f t="shared" si="1"/>
        <v>43.31</v>
      </c>
      <c r="I22" s="56">
        <f t="shared" si="1"/>
        <v>129.79</v>
      </c>
      <c r="J22" s="56">
        <f t="shared" si="1"/>
        <v>152.78</v>
      </c>
      <c r="K22" s="56">
        <f t="shared" si="1"/>
        <v>1005.08</v>
      </c>
      <c r="L22" s="56">
        <f t="shared" si="1"/>
        <v>1214.05</v>
      </c>
      <c r="M22" s="56">
        <f t="shared" si="1"/>
        <v>60.73</v>
      </c>
      <c r="N22" s="56">
        <f t="shared" si="1"/>
        <v>73.93</v>
      </c>
      <c r="O22" s="84"/>
      <c r="P22" s="84"/>
      <c r="Q22" s="84"/>
      <c r="R22" s="84"/>
      <c r="S22" s="60"/>
      <c r="T22" s="67"/>
      <c r="U22" s="84"/>
      <c r="V22" s="84"/>
      <c r="W22" s="84"/>
      <c r="X22" s="84"/>
    </row>
    <row r="23" spans="1:24">
      <c r="A23" s="57"/>
      <c r="B23" s="36"/>
      <c r="C23" s="8"/>
      <c r="D23" s="8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84"/>
      <c r="P23" s="84"/>
      <c r="Q23" s="84"/>
      <c r="R23" s="84"/>
      <c r="S23" s="60"/>
      <c r="T23" s="67"/>
      <c r="U23" s="84"/>
      <c r="V23" s="84"/>
      <c r="W23" s="84"/>
      <c r="X23" s="84"/>
    </row>
    <row r="24" spans="1:24">
      <c r="A24" s="58"/>
      <c r="B24" s="36" t="s">
        <v>38</v>
      </c>
      <c r="C24" s="8">
        <v>1330</v>
      </c>
      <c r="D24" s="106">
        <v>1470</v>
      </c>
      <c r="E24" s="56">
        <v>72.6</v>
      </c>
      <c r="F24" s="115">
        <v>76.21</v>
      </c>
      <c r="G24" s="56">
        <v>61.63</v>
      </c>
      <c r="H24" s="115">
        <v>73.01</v>
      </c>
      <c r="I24" s="56">
        <v>229.61</v>
      </c>
      <c r="J24" s="115">
        <v>252.6</v>
      </c>
      <c r="K24" s="56">
        <v>1812.85</v>
      </c>
      <c r="L24" s="115">
        <v>2021.82</v>
      </c>
      <c r="M24" s="56">
        <v>61.83</v>
      </c>
      <c r="N24" s="115">
        <v>75.03</v>
      </c>
      <c r="O24" s="84"/>
      <c r="P24" s="84"/>
      <c r="Q24" s="84"/>
      <c r="R24" s="84"/>
      <c r="S24" s="60"/>
      <c r="T24" s="67"/>
      <c r="U24" s="84"/>
      <c r="V24" s="84"/>
      <c r="W24" s="84"/>
      <c r="X24" s="84"/>
    </row>
    <row r="25" spans="1:24">
      <c r="A25" s="81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83"/>
      <c r="M25"/>
      <c r="N25" s="87"/>
      <c r="O25" s="84"/>
      <c r="P25" s="84"/>
      <c r="Q25" s="84"/>
      <c r="R25" s="84"/>
      <c r="S25" s="60"/>
      <c r="T25" s="67"/>
      <c r="U25" s="84"/>
      <c r="V25" s="84"/>
      <c r="W25" s="84"/>
      <c r="X25" s="84"/>
    </row>
    <row r="26" spans="1:24">
      <c r="A26" s="57"/>
      <c r="B26" s="36"/>
      <c r="C26" s="8"/>
      <c r="D26" s="106"/>
      <c r="E26" s="8"/>
      <c r="F26" s="106"/>
      <c r="G26" s="8"/>
      <c r="H26" s="106"/>
      <c r="I26" s="8"/>
      <c r="J26" s="106"/>
      <c r="K26" s="8"/>
      <c r="L26" s="115"/>
      <c r="M26" s="56"/>
      <c r="N26" s="115"/>
      <c r="O26" s="84"/>
      <c r="P26" s="84"/>
      <c r="Q26" s="84"/>
      <c r="R26" s="84"/>
      <c r="S26" s="61"/>
      <c r="T26" s="67"/>
      <c r="U26" s="84"/>
      <c r="V26" s="84"/>
      <c r="W26" s="84"/>
      <c r="X26" s="84"/>
    </row>
    <row r="27" spans="1:20">
      <c r="A27" s="58"/>
      <c r="B27" s="36"/>
      <c r="C27" s="8"/>
      <c r="D27" s="106"/>
      <c r="E27" s="56"/>
      <c r="F27" s="115"/>
      <c r="G27" s="56"/>
      <c r="H27" s="115"/>
      <c r="I27" s="56"/>
      <c r="J27" s="115"/>
      <c r="K27" s="56"/>
      <c r="L27" s="115"/>
      <c r="M27" s="56"/>
      <c r="N27" s="115"/>
      <c r="T27" s="105"/>
    </row>
    <row r="28" spans="1:20">
      <c r="A28" s="81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83"/>
      <c r="N28" s="87"/>
      <c r="T28" s="84"/>
    </row>
    <row r="29" spans="1:20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N29" s="87"/>
      <c r="T29" s="84"/>
    </row>
    <row r="30" spans="1:20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  <c r="N30" s="88"/>
      <c r="T30" s="90"/>
    </row>
    <row r="31" spans="1:20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N31" s="60"/>
      <c r="T31" s="60"/>
    </row>
    <row r="32" spans="1:20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T32" s="60"/>
    </row>
    <row r="33" spans="1:12">
      <c r="A33" s="82"/>
      <c r="B33" s="83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>
      <c r="A34" s="82"/>
      <c r="B34" s="83"/>
      <c r="C34" s="83"/>
      <c r="D34" s="83"/>
      <c r="E34" s="83"/>
      <c r="F34" s="83"/>
      <c r="G34" s="83"/>
      <c r="H34" s="83"/>
      <c r="I34" s="83"/>
      <c r="J34" s="83"/>
      <c r="K34" s="83"/>
      <c r="L34" s="83"/>
    </row>
    <row r="35" spans="1:12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</row>
    <row r="36" spans="1:12">
      <c r="A36" s="82"/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</row>
    <row r="37" spans="1:13">
      <c r="A37" s="61"/>
      <c r="B37" s="61"/>
      <c r="C37" s="61"/>
      <c r="D37" s="83"/>
      <c r="E37" s="83"/>
      <c r="F37" s="83"/>
      <c r="G37" s="83"/>
      <c r="H37" s="83"/>
      <c r="I37" s="83"/>
      <c r="J37" s="83"/>
      <c r="K37" s="83"/>
      <c r="L37" s="82"/>
      <c r="M37" s="60"/>
    </row>
    <row r="38" spans="1:13">
      <c r="A38" s="60"/>
      <c r="B38" s="60"/>
      <c r="C38" s="67"/>
      <c r="D38" s="82"/>
      <c r="E38" s="82"/>
      <c r="F38" s="82"/>
      <c r="G38" s="82"/>
      <c r="H38" s="82"/>
      <c r="I38" s="82"/>
      <c r="J38" s="82"/>
      <c r="K38" s="82"/>
      <c r="L38" s="82"/>
      <c r="M38" s="60"/>
    </row>
    <row r="39" spans="1:13">
      <c r="A39" s="60"/>
      <c r="B39" s="60"/>
      <c r="C39" s="67"/>
      <c r="D39" s="82"/>
      <c r="E39" s="82"/>
      <c r="F39" s="82"/>
      <c r="G39" s="82"/>
      <c r="H39" s="82"/>
      <c r="I39" s="82"/>
      <c r="J39" s="82"/>
      <c r="K39" s="82"/>
      <c r="L39" s="82"/>
      <c r="M39" s="60"/>
    </row>
    <row r="40" spans="1:13">
      <c r="A40" s="60"/>
      <c r="B40" s="60"/>
      <c r="C40" s="67"/>
      <c r="D40" s="82"/>
      <c r="E40" s="82"/>
      <c r="F40" s="82"/>
      <c r="G40" s="82"/>
      <c r="H40" s="82"/>
      <c r="I40" s="82"/>
      <c r="J40" s="82"/>
      <c r="K40" s="82"/>
      <c r="L40" s="82"/>
      <c r="M40" s="60"/>
    </row>
    <row r="41" spans="1:12">
      <c r="A41" s="60"/>
      <c r="B41" s="60"/>
      <c r="C41" s="67"/>
      <c r="D41" s="82"/>
      <c r="E41" s="82"/>
      <c r="F41" s="82"/>
      <c r="G41" s="82"/>
      <c r="H41" s="82"/>
      <c r="I41" s="82"/>
      <c r="J41" s="82"/>
      <c r="K41" s="82"/>
      <c r="L41" s="89"/>
    </row>
    <row r="42" spans="1:11">
      <c r="A42" s="60"/>
      <c r="B42" s="60"/>
      <c r="C42" s="67"/>
      <c r="D42" s="60"/>
      <c r="I42" s="89"/>
      <c r="J42" s="89"/>
      <c r="K42" s="89"/>
    </row>
    <row r="43" spans="1:4">
      <c r="A43" s="60"/>
      <c r="B43" s="60"/>
      <c r="C43" s="67"/>
      <c r="D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4">
      <c r="A58" s="60"/>
      <c r="B58" s="60"/>
      <c r="C58" s="67"/>
      <c r="D58" s="60"/>
    </row>
    <row r="59" spans="1:4">
      <c r="A59" s="60"/>
      <c r="B59" s="60"/>
      <c r="C59" s="67"/>
      <c r="D59" s="60"/>
    </row>
    <row r="60" spans="1:4">
      <c r="A60" s="60"/>
      <c r="B60" s="60"/>
      <c r="C60" s="67"/>
      <c r="D60" s="60"/>
    </row>
    <row r="61" spans="1:4">
      <c r="A61" s="60"/>
      <c r="B61" s="60"/>
      <c r="C61" s="67"/>
      <c r="D61" s="60"/>
    </row>
    <row r="62" spans="1:4">
      <c r="A62" s="60"/>
      <c r="B62" s="60"/>
      <c r="C62" s="67"/>
      <c r="D62" s="60"/>
    </row>
    <row r="63" spans="1:4">
      <c r="A63" s="60"/>
      <c r="B63" s="60"/>
      <c r="C63" s="67"/>
      <c r="D63" s="60"/>
    </row>
    <row r="64" spans="1:3">
      <c r="A64" s="60"/>
      <c r="B64" s="60"/>
      <c r="C64" s="60"/>
    </row>
    <row r="65" spans="1:3">
      <c r="A65" s="60"/>
      <c r="B65" s="60"/>
      <c r="C65" s="60"/>
    </row>
    <row r="66" spans="1:3">
      <c r="A66" s="60"/>
      <c r="B66" s="60"/>
      <c r="C66" s="60"/>
    </row>
    <row r="67" spans="1:3">
      <c r="A67" s="60"/>
      <c r="B67" s="60"/>
      <c r="C67" s="60"/>
    </row>
    <row r="68" spans="1:3">
      <c r="A68" s="60"/>
      <c r="B68" s="60"/>
      <c r="C68" s="60"/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3:N13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65"/>
  <sheetViews>
    <sheetView topLeftCell="A7" workbookViewId="0">
      <selection activeCell="A25" sqref="A25"/>
    </sheetView>
  </sheetViews>
  <sheetFormatPr defaultColWidth="9.13888888888889" defaultRowHeight="14.4"/>
  <cols>
    <col min="1" max="1" width="10.5740740740741" customWidth="1"/>
    <col min="2" max="2" width="31.712962962963" customWidth="1"/>
    <col min="3" max="3" width="7.28703703703704" customWidth="1"/>
    <col min="4" max="4" width="9" customWidth="1"/>
    <col min="5" max="5" width="6.71296296296296" customWidth="1"/>
    <col min="6" max="6" width="6.85185185185185" customWidth="1"/>
    <col min="7" max="7" width="6.42592592592593" customWidth="1"/>
    <col min="8" max="8" width="6.57407407407407" customWidth="1"/>
    <col min="9" max="9" width="7.57407407407407" customWidth="1"/>
    <col min="10" max="10" width="7.42592592592593" customWidth="1"/>
    <col min="11" max="11" width="9.71296296296296" customWidth="1"/>
    <col min="12" max="12" width="9.42592592592593" customWidth="1"/>
    <col min="13" max="13" width="9" customWidth="1"/>
    <col min="14" max="14" width="7.28703703703704" customWidth="1"/>
    <col min="19" max="19" width="19.712962962963" customWidth="1"/>
    <col min="20" max="20" width="7.71296296296296" customWidth="1"/>
    <col min="22" max="22" width="7.71296296296296" customWidth="1"/>
  </cols>
  <sheetData>
    <row r="1" ht="15.6" spans="1:24">
      <c r="A1" s="1" t="s">
        <v>0</v>
      </c>
      <c r="B1" s="1"/>
      <c r="C1" s="1"/>
      <c r="D1" s="1"/>
      <c r="E1" t="s">
        <v>116</v>
      </c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</row>
    <row r="2" ht="15.6" spans="1:24">
      <c r="A2" s="2" t="s">
        <v>2</v>
      </c>
      <c r="B2" s="2"/>
      <c r="C2" s="2"/>
      <c r="D2" s="2"/>
      <c r="E2" s="3" t="s">
        <v>143</v>
      </c>
      <c r="F2" s="3"/>
      <c r="G2" s="3"/>
      <c r="H2" s="3"/>
      <c r="I2" s="2"/>
      <c r="J2" s="2"/>
      <c r="K2" s="2"/>
      <c r="L2" s="2"/>
      <c r="M2" s="61"/>
      <c r="N2" s="61"/>
      <c r="O2" s="60"/>
      <c r="P2" s="60"/>
      <c r="Q2" s="60"/>
      <c r="R2" s="60"/>
      <c r="S2" s="61"/>
      <c r="T2" s="61"/>
      <c r="U2" s="60"/>
      <c r="V2" s="60"/>
      <c r="W2" s="60"/>
      <c r="X2" s="60"/>
    </row>
    <row r="3" ht="15" customHeight="1" spans="1:24">
      <c r="A3" s="4" t="s">
        <v>4</v>
      </c>
      <c r="B3" s="5" t="s">
        <v>5</v>
      </c>
      <c r="C3" s="6" t="s">
        <v>6</v>
      </c>
      <c r="D3" s="7"/>
      <c r="E3" s="8" t="s">
        <v>7</v>
      </c>
      <c r="F3" s="8"/>
      <c r="G3" s="8"/>
      <c r="H3" s="8"/>
      <c r="I3" s="8"/>
      <c r="J3" s="8"/>
      <c r="K3" s="11" t="s">
        <v>8</v>
      </c>
      <c r="L3" s="11"/>
      <c r="M3" s="62" t="s">
        <v>9</v>
      </c>
      <c r="N3" s="63"/>
      <c r="O3" s="84"/>
      <c r="P3" s="84"/>
      <c r="Q3" s="84"/>
      <c r="R3" s="84"/>
      <c r="S3" s="60"/>
      <c r="T3" s="67"/>
      <c r="U3" s="84"/>
      <c r="V3" s="84"/>
      <c r="W3" s="84"/>
      <c r="X3" s="84"/>
    </row>
    <row r="4" ht="15" customHeight="1" spans="1:24">
      <c r="A4" s="9"/>
      <c r="B4" s="10"/>
      <c r="C4" s="6"/>
      <c r="D4" s="7"/>
      <c r="E4" s="8" t="s">
        <v>10</v>
      </c>
      <c r="F4" s="8"/>
      <c r="G4" s="11" t="s">
        <v>11</v>
      </c>
      <c r="H4" s="11"/>
      <c r="I4" s="8" t="s">
        <v>12</v>
      </c>
      <c r="J4" s="8"/>
      <c r="K4" s="11"/>
      <c r="L4" s="11"/>
      <c r="M4" s="64"/>
      <c r="N4" s="65"/>
      <c r="O4" s="84"/>
      <c r="P4" s="84"/>
      <c r="Q4" s="84"/>
      <c r="R4" s="84"/>
      <c r="S4" s="60"/>
      <c r="T4" s="67"/>
      <c r="U4" s="84"/>
      <c r="V4" s="84"/>
      <c r="W4" s="84"/>
      <c r="X4" s="84"/>
    </row>
    <row r="5" ht="46.25" spans="1:24">
      <c r="A5" s="12"/>
      <c r="B5" s="13"/>
      <c r="C5" s="14" t="s">
        <v>13</v>
      </c>
      <c r="D5" s="15" t="s">
        <v>14</v>
      </c>
      <c r="E5" s="14" t="s">
        <v>13</v>
      </c>
      <c r="F5" s="15" t="s">
        <v>14</v>
      </c>
      <c r="G5" s="14" t="s">
        <v>13</v>
      </c>
      <c r="H5" s="15" t="s">
        <v>14</v>
      </c>
      <c r="I5" s="14" t="s">
        <v>13</v>
      </c>
      <c r="J5" s="15" t="s">
        <v>14</v>
      </c>
      <c r="K5" s="14" t="s">
        <v>13</v>
      </c>
      <c r="L5" s="15" t="s">
        <v>14</v>
      </c>
      <c r="M5" s="14" t="s">
        <v>13</v>
      </c>
      <c r="N5" s="15" t="s">
        <v>14</v>
      </c>
      <c r="O5" s="84"/>
      <c r="P5" s="84"/>
      <c r="Q5" s="84"/>
      <c r="R5" s="84"/>
      <c r="S5" s="60"/>
      <c r="T5" s="67"/>
      <c r="U5" s="84"/>
      <c r="V5" s="84"/>
      <c r="W5" s="84"/>
      <c r="X5" s="84"/>
    </row>
    <row r="6" spans="1:24">
      <c r="A6" s="16" t="s">
        <v>117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66"/>
      <c r="M6" s="60"/>
      <c r="N6" s="67"/>
      <c r="O6" s="84"/>
      <c r="P6" s="84"/>
      <c r="Q6" s="84"/>
      <c r="R6" s="84"/>
      <c r="S6" s="60"/>
      <c r="T6" s="67"/>
      <c r="U6" s="84"/>
      <c r="V6" s="84"/>
      <c r="W6" s="84"/>
      <c r="X6" s="84"/>
    </row>
    <row r="7" spans="1:24">
      <c r="A7" s="18" t="s">
        <v>73</v>
      </c>
      <c r="B7" s="19" t="s">
        <v>144</v>
      </c>
      <c r="C7" s="20">
        <v>200</v>
      </c>
      <c r="D7" s="21">
        <v>250</v>
      </c>
      <c r="E7" s="22">
        <v>7.13</v>
      </c>
      <c r="F7" s="23">
        <v>8.91</v>
      </c>
      <c r="G7" s="22">
        <v>7.65</v>
      </c>
      <c r="H7" s="23">
        <v>9.56</v>
      </c>
      <c r="I7" s="22">
        <v>34.59</v>
      </c>
      <c r="J7" s="23">
        <v>43.24</v>
      </c>
      <c r="K7" s="20">
        <v>236</v>
      </c>
      <c r="L7" s="23">
        <v>295</v>
      </c>
      <c r="M7" s="20">
        <v>0.53</v>
      </c>
      <c r="N7" s="23">
        <v>0.66</v>
      </c>
      <c r="O7" s="84"/>
      <c r="P7" s="84"/>
      <c r="Q7" s="84"/>
      <c r="R7" s="84"/>
      <c r="S7" s="60"/>
      <c r="T7" s="67"/>
      <c r="U7" s="84"/>
      <c r="V7" s="84"/>
      <c r="W7" s="84"/>
      <c r="X7" s="84"/>
    </row>
    <row r="8" spans="1:24">
      <c r="A8" s="32" t="s">
        <v>18</v>
      </c>
      <c r="B8" s="33" t="s">
        <v>19</v>
      </c>
      <c r="C8" s="26">
        <v>45</v>
      </c>
      <c r="D8" s="27">
        <v>45</v>
      </c>
      <c r="E8" s="26">
        <v>6.27</v>
      </c>
      <c r="F8" s="34">
        <v>6.27</v>
      </c>
      <c r="G8" s="22">
        <v>4.28</v>
      </c>
      <c r="H8" s="23">
        <v>4.28</v>
      </c>
      <c r="I8" s="20">
        <v>15.02</v>
      </c>
      <c r="J8" s="29">
        <v>15.02</v>
      </c>
      <c r="K8" s="20">
        <v>124</v>
      </c>
      <c r="L8" s="29">
        <v>124</v>
      </c>
      <c r="M8" s="20">
        <v>0.42</v>
      </c>
      <c r="N8" s="29">
        <v>0.42</v>
      </c>
      <c r="O8" s="84"/>
      <c r="P8" s="84"/>
      <c r="Q8" s="84"/>
      <c r="R8" s="84"/>
      <c r="S8" s="60"/>
      <c r="T8" s="67"/>
      <c r="U8" s="84"/>
      <c r="V8" s="84"/>
      <c r="W8" s="84"/>
      <c r="X8" s="84"/>
    </row>
    <row r="9" spans="1:24">
      <c r="A9" s="24" t="s">
        <v>44</v>
      </c>
      <c r="B9" s="30" t="s">
        <v>45</v>
      </c>
      <c r="C9" s="20">
        <v>200</v>
      </c>
      <c r="D9" s="29">
        <v>200</v>
      </c>
      <c r="E9" s="22">
        <v>3.77</v>
      </c>
      <c r="F9" s="23">
        <v>3.77</v>
      </c>
      <c r="G9" s="31">
        <v>3.9</v>
      </c>
      <c r="H9" s="23">
        <v>3.9</v>
      </c>
      <c r="I9" s="22">
        <v>25.78</v>
      </c>
      <c r="J9" s="23">
        <v>25.78</v>
      </c>
      <c r="K9" s="22">
        <v>149</v>
      </c>
      <c r="L9" s="23">
        <v>149</v>
      </c>
      <c r="M9" s="20">
        <v>1.3</v>
      </c>
      <c r="N9" s="68">
        <v>1.3</v>
      </c>
      <c r="O9" s="84"/>
      <c r="P9" s="84"/>
      <c r="Q9" s="84"/>
      <c r="R9" s="84"/>
      <c r="S9" s="60"/>
      <c r="T9" s="67"/>
      <c r="U9" s="84"/>
      <c r="V9" s="84"/>
      <c r="W9" s="84"/>
      <c r="X9" s="84"/>
    </row>
    <row r="10" spans="1:24">
      <c r="A10" s="32"/>
      <c r="B10" s="30" t="s">
        <v>35</v>
      </c>
      <c r="C10" s="20">
        <v>55</v>
      </c>
      <c r="D10" s="29">
        <v>55</v>
      </c>
      <c r="E10" s="22">
        <v>3.85</v>
      </c>
      <c r="F10" s="23">
        <v>3.85</v>
      </c>
      <c r="G10" s="22">
        <v>0.4</v>
      </c>
      <c r="H10" s="23">
        <v>0.4</v>
      </c>
      <c r="I10" s="22">
        <v>24.75</v>
      </c>
      <c r="J10" s="23">
        <v>24.75</v>
      </c>
      <c r="K10" s="22">
        <v>118</v>
      </c>
      <c r="L10" s="23">
        <v>118</v>
      </c>
      <c r="M10" s="20">
        <v>0.1</v>
      </c>
      <c r="N10" s="68">
        <v>0.1</v>
      </c>
      <c r="O10" s="84"/>
      <c r="P10" s="84"/>
      <c r="Q10" s="84"/>
      <c r="R10" s="84"/>
      <c r="S10" s="60"/>
      <c r="T10" s="67"/>
      <c r="U10" s="84"/>
      <c r="V10" s="84"/>
      <c r="W10" s="84"/>
      <c r="X10" s="84"/>
    </row>
    <row r="11" spans="1:24">
      <c r="A11" s="35"/>
      <c r="B11" s="36" t="s">
        <v>23</v>
      </c>
      <c r="C11" s="8">
        <f t="shared" ref="C11:N11" si="0">SUM(C7:C10)</f>
        <v>500</v>
      </c>
      <c r="D11" s="106">
        <f t="shared" si="0"/>
        <v>550</v>
      </c>
      <c r="E11" s="8">
        <f t="shared" si="0"/>
        <v>21.02</v>
      </c>
      <c r="F11" s="106">
        <f t="shared" si="0"/>
        <v>22.8</v>
      </c>
      <c r="G11" s="8">
        <f t="shared" si="0"/>
        <v>16.23</v>
      </c>
      <c r="H11" s="106">
        <f t="shared" si="0"/>
        <v>18.14</v>
      </c>
      <c r="I11" s="8">
        <f t="shared" si="0"/>
        <v>100.14</v>
      </c>
      <c r="J11" s="106">
        <f t="shared" si="0"/>
        <v>108.79</v>
      </c>
      <c r="K11" s="8">
        <f t="shared" si="0"/>
        <v>627</v>
      </c>
      <c r="L11" s="106">
        <f t="shared" si="0"/>
        <v>686</v>
      </c>
      <c r="M11" s="8">
        <f t="shared" si="0"/>
        <v>2.35</v>
      </c>
      <c r="N11" s="106">
        <f t="shared" si="0"/>
        <v>2.48</v>
      </c>
      <c r="O11" s="84"/>
      <c r="P11" s="84"/>
      <c r="Q11" s="84"/>
      <c r="R11" s="84"/>
      <c r="S11" s="60"/>
      <c r="T11" s="67"/>
      <c r="U11" s="84"/>
      <c r="V11" s="84"/>
      <c r="W11" s="84"/>
      <c r="X11" s="84"/>
    </row>
    <row r="12" spans="1:24">
      <c r="A12" s="37" t="s">
        <v>24</v>
      </c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69"/>
      <c r="M12" s="60"/>
      <c r="N12" s="67"/>
      <c r="O12" s="84"/>
      <c r="P12" s="84"/>
      <c r="Q12" s="84"/>
      <c r="R12" s="84"/>
      <c r="S12" s="60"/>
      <c r="T12" s="67"/>
      <c r="U12" s="84"/>
      <c r="V12" s="84"/>
      <c r="W12" s="84"/>
      <c r="X12" s="84"/>
    </row>
    <row r="13" spans="1:24">
      <c r="A13" s="78" t="s">
        <v>145</v>
      </c>
      <c r="B13" s="42" t="s">
        <v>146</v>
      </c>
      <c r="C13" s="20">
        <v>60</v>
      </c>
      <c r="D13" s="39">
        <v>100</v>
      </c>
      <c r="E13" s="22">
        <v>0.82</v>
      </c>
      <c r="F13" s="40">
        <v>1.37</v>
      </c>
      <c r="G13" s="22">
        <v>6.07</v>
      </c>
      <c r="H13" s="40">
        <v>10.11</v>
      </c>
      <c r="I13" s="20">
        <v>4.45</v>
      </c>
      <c r="J13" s="40">
        <v>7.42</v>
      </c>
      <c r="K13" s="22">
        <v>76.2</v>
      </c>
      <c r="L13" s="40">
        <v>127</v>
      </c>
      <c r="M13" s="20">
        <v>7.77</v>
      </c>
      <c r="N13" s="72">
        <v>12.95</v>
      </c>
      <c r="O13" s="84"/>
      <c r="P13" s="84"/>
      <c r="Q13" s="84"/>
      <c r="R13" s="84"/>
      <c r="S13" s="60"/>
      <c r="T13" s="67"/>
      <c r="U13" s="84"/>
      <c r="V13" s="84"/>
      <c r="W13" s="84"/>
      <c r="X13" s="84"/>
    </row>
    <row r="14" spans="1:24">
      <c r="A14" s="41" t="s">
        <v>147</v>
      </c>
      <c r="B14" s="42" t="s">
        <v>148</v>
      </c>
      <c r="C14" s="107">
        <v>200</v>
      </c>
      <c r="D14" s="39">
        <v>250</v>
      </c>
      <c r="E14" s="22">
        <v>2.22</v>
      </c>
      <c r="F14" s="40">
        <v>2.78</v>
      </c>
      <c r="G14" s="22">
        <v>1.98</v>
      </c>
      <c r="H14" s="40">
        <v>2.48</v>
      </c>
      <c r="I14" s="22">
        <v>16.45</v>
      </c>
      <c r="J14" s="40">
        <v>20.56</v>
      </c>
      <c r="K14" s="22">
        <v>94.96</v>
      </c>
      <c r="L14" s="40">
        <v>118.7</v>
      </c>
      <c r="M14" s="20">
        <v>12.9</v>
      </c>
      <c r="N14" s="72">
        <v>16.12</v>
      </c>
      <c r="O14" s="84"/>
      <c r="P14" s="84"/>
      <c r="Q14" s="84"/>
      <c r="R14" s="84"/>
      <c r="S14" s="60"/>
      <c r="T14" s="67"/>
      <c r="U14" s="84"/>
      <c r="V14" s="84"/>
      <c r="W14" s="84"/>
      <c r="X14" s="84"/>
    </row>
    <row r="15" spans="1:24">
      <c r="A15" s="41" t="s">
        <v>149</v>
      </c>
      <c r="B15" s="30" t="s">
        <v>150</v>
      </c>
      <c r="C15" s="107">
        <v>100</v>
      </c>
      <c r="D15" s="39">
        <v>100</v>
      </c>
      <c r="E15" s="22">
        <v>15.8</v>
      </c>
      <c r="F15" s="40">
        <v>15.8</v>
      </c>
      <c r="G15" s="22">
        <v>16.43</v>
      </c>
      <c r="H15" s="40">
        <v>16.43</v>
      </c>
      <c r="I15" s="22">
        <v>16.83</v>
      </c>
      <c r="J15" s="40">
        <v>16.83</v>
      </c>
      <c r="K15" s="22">
        <v>278.8</v>
      </c>
      <c r="L15" s="40">
        <v>278.8</v>
      </c>
      <c r="M15" s="20">
        <v>0.88</v>
      </c>
      <c r="N15" s="72">
        <v>0.88</v>
      </c>
      <c r="O15" s="84"/>
      <c r="P15" s="84"/>
      <c r="Q15" s="84"/>
      <c r="R15" s="84"/>
      <c r="S15" s="60"/>
      <c r="T15" s="67"/>
      <c r="U15" s="84"/>
      <c r="V15" s="84"/>
      <c r="W15" s="84"/>
      <c r="X15" s="84"/>
    </row>
    <row r="16" spans="1:24">
      <c r="A16" s="45" t="s">
        <v>89</v>
      </c>
      <c r="B16" s="91" t="s">
        <v>90</v>
      </c>
      <c r="C16" s="92">
        <v>150</v>
      </c>
      <c r="D16" s="108">
        <v>180</v>
      </c>
      <c r="E16" s="22">
        <v>3.57</v>
      </c>
      <c r="F16" s="40">
        <v>4.28</v>
      </c>
      <c r="G16" s="22">
        <v>5.43</v>
      </c>
      <c r="H16" s="40">
        <v>6.52</v>
      </c>
      <c r="I16" s="22">
        <v>15.26</v>
      </c>
      <c r="J16" s="40">
        <v>18.31</v>
      </c>
      <c r="K16" s="22">
        <v>124</v>
      </c>
      <c r="L16" s="40">
        <v>148.8</v>
      </c>
      <c r="M16" s="20">
        <v>79.72</v>
      </c>
      <c r="N16" s="72">
        <v>95.66</v>
      </c>
      <c r="O16" s="84"/>
      <c r="P16" s="84"/>
      <c r="Q16" s="84"/>
      <c r="R16" s="84"/>
      <c r="S16" s="60"/>
      <c r="T16" s="67"/>
      <c r="U16" s="84"/>
      <c r="V16" s="84"/>
      <c r="W16" s="84"/>
      <c r="X16" s="84"/>
    </row>
    <row r="17" spans="1:24">
      <c r="A17" s="24" t="s">
        <v>151</v>
      </c>
      <c r="B17" s="30" t="s">
        <v>22</v>
      </c>
      <c r="C17" s="20">
        <v>180</v>
      </c>
      <c r="D17" s="46">
        <v>200</v>
      </c>
      <c r="E17" s="22">
        <f>C17*0.3/200</f>
        <v>0.27</v>
      </c>
      <c r="F17" s="40">
        <f>D17*0.3/200</f>
        <v>0.3</v>
      </c>
      <c r="G17" s="31">
        <f>C17*0/200</f>
        <v>0</v>
      </c>
      <c r="H17" s="40">
        <f>D17*0/200</f>
        <v>0</v>
      </c>
      <c r="I17" s="22">
        <f>C17*15.2/200</f>
        <v>13.68</v>
      </c>
      <c r="J17" s="40">
        <f>D17*15.2/200</f>
        <v>15.2</v>
      </c>
      <c r="K17" s="22">
        <f t="shared" ref="K17:K19" si="1">E17*4+G17*9+I17*4</f>
        <v>55.8</v>
      </c>
      <c r="L17" s="40">
        <f t="shared" ref="L17:L19" si="2">F17*4+H17*9+J17*4</f>
        <v>62</v>
      </c>
      <c r="M17" s="20">
        <v>2.61</v>
      </c>
      <c r="N17" s="72">
        <v>2.9</v>
      </c>
      <c r="O17" s="84"/>
      <c r="P17" s="84"/>
      <c r="Q17" s="84"/>
      <c r="R17" s="84"/>
      <c r="S17" s="60"/>
      <c r="T17" s="67"/>
      <c r="U17" s="84"/>
      <c r="V17" s="84"/>
      <c r="W17" s="84"/>
      <c r="X17" s="84"/>
    </row>
    <row r="18" spans="1:24">
      <c r="A18" s="48" t="s">
        <v>75</v>
      </c>
      <c r="B18" s="30" t="s">
        <v>34</v>
      </c>
      <c r="C18" s="20">
        <v>30</v>
      </c>
      <c r="D18" s="46">
        <v>40</v>
      </c>
      <c r="E18" s="22">
        <f>C18*6.6/100</f>
        <v>1.98</v>
      </c>
      <c r="F18" s="40">
        <f>D18*6.6/100</f>
        <v>2.64</v>
      </c>
      <c r="G18" s="22">
        <f>C18*1.1/100</f>
        <v>0.33</v>
      </c>
      <c r="H18" s="40">
        <f>D18*1.1/100</f>
        <v>0.44</v>
      </c>
      <c r="I18" s="22">
        <f>C18*43.9/100</f>
        <v>13.17</v>
      </c>
      <c r="J18" s="40">
        <f>D18*43.9/100</f>
        <v>17.56</v>
      </c>
      <c r="K18" s="22">
        <f t="shared" si="1"/>
        <v>63.57</v>
      </c>
      <c r="L18" s="40">
        <f t="shared" si="2"/>
        <v>84.76</v>
      </c>
      <c r="M18" s="20">
        <v>0.12</v>
      </c>
      <c r="N18" s="72">
        <v>0.16</v>
      </c>
      <c r="O18" s="84"/>
      <c r="P18" s="84"/>
      <c r="Q18" s="84"/>
      <c r="R18" s="84"/>
      <c r="S18" s="60"/>
      <c r="T18" s="67"/>
      <c r="U18" s="84"/>
      <c r="V18" s="84"/>
      <c r="W18" s="84"/>
      <c r="X18" s="84"/>
    </row>
    <row r="19" spans="1:24">
      <c r="A19" s="24"/>
      <c r="B19" s="30" t="s">
        <v>35</v>
      </c>
      <c r="C19" s="20">
        <v>30</v>
      </c>
      <c r="D19" s="46">
        <v>30</v>
      </c>
      <c r="E19" s="22">
        <f>C19*7.7/100</f>
        <v>2.31</v>
      </c>
      <c r="F19" s="40">
        <f>D19*7.7/100</f>
        <v>2.31</v>
      </c>
      <c r="G19" s="22">
        <f>C19*0.8/100</f>
        <v>0.24</v>
      </c>
      <c r="H19" s="40">
        <f>D19*0.8/100</f>
        <v>0.24</v>
      </c>
      <c r="I19" s="22">
        <f>C19*49.5/100</f>
        <v>14.85</v>
      </c>
      <c r="J19" s="40">
        <f>D19*49.5/100</f>
        <v>14.85</v>
      </c>
      <c r="K19" s="22">
        <f t="shared" si="1"/>
        <v>70.8</v>
      </c>
      <c r="L19" s="40">
        <f t="shared" si="2"/>
        <v>70.8</v>
      </c>
      <c r="M19" s="20">
        <v>0.1</v>
      </c>
      <c r="N19" s="72">
        <v>0.12</v>
      </c>
      <c r="O19" s="84"/>
      <c r="P19" s="84"/>
      <c r="Q19" s="84"/>
      <c r="R19" s="84"/>
      <c r="S19" s="60"/>
      <c r="T19" s="67"/>
      <c r="U19" s="84"/>
      <c r="V19" s="84"/>
      <c r="W19" s="84"/>
      <c r="X19" s="84"/>
    </row>
    <row r="20" spans="1:24">
      <c r="A20" s="24"/>
      <c r="B20" s="36" t="s">
        <v>115</v>
      </c>
      <c r="C20" s="8">
        <v>200</v>
      </c>
      <c r="D20" s="8">
        <v>200</v>
      </c>
      <c r="E20" s="8">
        <v>0.4</v>
      </c>
      <c r="F20" s="8">
        <v>0.4</v>
      </c>
      <c r="G20" s="8">
        <v>0.4</v>
      </c>
      <c r="H20" s="8">
        <v>0.4</v>
      </c>
      <c r="I20" s="8">
        <v>9.8</v>
      </c>
      <c r="J20" s="8">
        <v>9.8</v>
      </c>
      <c r="K20" s="8">
        <v>44.4</v>
      </c>
      <c r="L20" s="8">
        <v>44.4</v>
      </c>
      <c r="M20" s="8">
        <v>4</v>
      </c>
      <c r="N20" s="8">
        <v>4</v>
      </c>
      <c r="O20" s="84"/>
      <c r="P20" s="84"/>
      <c r="Q20" s="84"/>
      <c r="R20" s="84"/>
      <c r="S20" s="60"/>
      <c r="T20" s="67"/>
      <c r="U20" s="84"/>
      <c r="V20" s="84"/>
      <c r="W20" s="84"/>
      <c r="X20" s="84"/>
    </row>
    <row r="21" spans="1:24">
      <c r="A21" s="24"/>
      <c r="B21" s="36" t="s">
        <v>37</v>
      </c>
      <c r="C21" s="8">
        <v>950</v>
      </c>
      <c r="D21" s="8">
        <v>1100</v>
      </c>
      <c r="E21" s="8">
        <v>27.37</v>
      </c>
      <c r="F21" s="8">
        <v>29.88</v>
      </c>
      <c r="G21" s="8">
        <v>30.88</v>
      </c>
      <c r="H21" s="8">
        <v>36.62</v>
      </c>
      <c r="I21" s="8">
        <v>104.49</v>
      </c>
      <c r="J21" s="8">
        <v>120.53</v>
      </c>
      <c r="K21" s="8">
        <v>808.53</v>
      </c>
      <c r="L21" s="8">
        <v>935.26</v>
      </c>
      <c r="M21" s="8">
        <v>108.1</v>
      </c>
      <c r="N21" s="8">
        <v>132.9</v>
      </c>
      <c r="O21" s="84"/>
      <c r="P21" s="84"/>
      <c r="Q21" s="84"/>
      <c r="R21" s="84"/>
      <c r="S21" s="60"/>
      <c r="T21" s="67"/>
      <c r="U21" s="84"/>
      <c r="V21" s="84"/>
      <c r="W21" s="84"/>
      <c r="X21" s="84"/>
    </row>
    <row r="22" spans="1:24">
      <c r="A22" s="57"/>
      <c r="B22" s="36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4"/>
      <c r="P22" s="84"/>
      <c r="Q22" s="84"/>
      <c r="R22" s="84"/>
      <c r="S22" s="60"/>
      <c r="T22" s="67"/>
      <c r="U22" s="84"/>
      <c r="V22" s="84"/>
      <c r="W22" s="84"/>
      <c r="X22" s="84"/>
    </row>
    <row r="23" spans="1:20">
      <c r="A23" s="58"/>
      <c r="B23" s="36" t="s">
        <v>38</v>
      </c>
      <c r="C23" s="8">
        <v>1450</v>
      </c>
      <c r="D23" s="8">
        <v>1650</v>
      </c>
      <c r="E23" s="56">
        <v>48.39</v>
      </c>
      <c r="F23" s="56">
        <v>52.68</v>
      </c>
      <c r="G23" s="56">
        <v>47.11</v>
      </c>
      <c r="H23" s="56">
        <v>54.76</v>
      </c>
      <c r="I23" s="56">
        <v>204.63</v>
      </c>
      <c r="J23" s="56">
        <v>229.32</v>
      </c>
      <c r="K23" s="56">
        <v>1435.53</v>
      </c>
      <c r="L23" s="56">
        <v>1621.26</v>
      </c>
      <c r="M23" s="56">
        <v>110.45</v>
      </c>
      <c r="N23" s="56">
        <v>135.38</v>
      </c>
      <c r="T23" s="105"/>
    </row>
    <row r="24" spans="1:20">
      <c r="A24" s="48"/>
      <c r="B24" s="25"/>
      <c r="C24" s="20"/>
      <c r="D24" s="46"/>
      <c r="E24" s="22"/>
      <c r="F24" s="40"/>
      <c r="G24" s="22"/>
      <c r="H24" s="40"/>
      <c r="I24" s="22"/>
      <c r="J24" s="40"/>
      <c r="K24" s="22"/>
      <c r="L24" s="40"/>
      <c r="M24" s="73"/>
      <c r="N24" s="72"/>
      <c r="T24" s="105"/>
    </row>
    <row r="25" spans="1:20">
      <c r="A25" s="57"/>
      <c r="B25" s="36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T25" s="84"/>
    </row>
    <row r="26" spans="1:20">
      <c r="A26" s="58"/>
      <c r="B26" s="36"/>
      <c r="C26" s="8"/>
      <c r="D26" s="8"/>
      <c r="E26" s="56"/>
      <c r="F26" s="56"/>
      <c r="G26" s="56"/>
      <c r="H26" s="56"/>
      <c r="I26" s="56"/>
      <c r="J26" s="56"/>
      <c r="K26" s="56"/>
      <c r="L26" s="56"/>
      <c r="M26" s="56"/>
      <c r="N26" s="56"/>
      <c r="T26" s="84"/>
    </row>
    <row r="27" spans="1:20">
      <c r="A27" s="82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N27" s="87"/>
      <c r="T27" s="90"/>
    </row>
    <row r="28" spans="1:20">
      <c r="A28" s="82"/>
      <c r="B28" s="83"/>
      <c r="C28" s="83"/>
      <c r="D28" s="83"/>
      <c r="E28" s="83"/>
      <c r="F28" s="83"/>
      <c r="G28" s="83"/>
      <c r="H28" s="83"/>
      <c r="I28" s="83"/>
      <c r="J28" s="83"/>
      <c r="K28" s="83"/>
      <c r="L28" s="83"/>
      <c r="N28" s="88"/>
      <c r="T28" s="60"/>
    </row>
    <row r="29" spans="1:20">
      <c r="A29" s="82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3"/>
      <c r="N29" s="60"/>
      <c r="T29" s="60"/>
    </row>
    <row r="30" spans="1:12">
      <c r="A30" s="82"/>
      <c r="B30" s="83"/>
      <c r="C30" s="83"/>
      <c r="D30" s="83"/>
      <c r="E30" s="83"/>
      <c r="F30" s="83"/>
      <c r="G30" s="83"/>
      <c r="H30" s="83"/>
      <c r="I30" s="83"/>
      <c r="J30" s="83"/>
      <c r="K30" s="83"/>
      <c r="L30" s="83"/>
    </row>
    <row r="31" spans="1:12">
      <c r="A31" s="82"/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</row>
    <row r="32" spans="1:12">
      <c r="A32" s="82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</row>
    <row r="33" spans="1:12">
      <c r="A33" s="82"/>
      <c r="B33" s="61"/>
      <c r="C33" s="83"/>
      <c r="D33" s="83"/>
      <c r="E33" s="83"/>
      <c r="F33" s="83"/>
      <c r="G33" s="83"/>
      <c r="H33" s="83"/>
      <c r="I33" s="83"/>
      <c r="J33" s="83"/>
      <c r="K33" s="83"/>
      <c r="L33" s="83"/>
    </row>
    <row r="34" spans="1:12">
      <c r="A34" s="61"/>
      <c r="B34" s="60"/>
      <c r="C34" s="61"/>
      <c r="D34" s="83"/>
      <c r="E34" s="83"/>
      <c r="F34" s="83"/>
      <c r="G34" s="83"/>
      <c r="H34" s="83"/>
      <c r="I34" s="83"/>
      <c r="J34" s="83"/>
      <c r="K34" s="83"/>
      <c r="L34" s="83"/>
    </row>
    <row r="35" spans="1:13">
      <c r="A35" s="60"/>
      <c r="B35" s="60"/>
      <c r="C35" s="67"/>
      <c r="D35" s="82"/>
      <c r="E35" s="82"/>
      <c r="F35" s="82"/>
      <c r="G35" s="82"/>
      <c r="H35" s="82"/>
      <c r="I35" s="82"/>
      <c r="J35" s="82"/>
      <c r="K35" s="82"/>
      <c r="L35" s="82"/>
      <c r="M35" s="60"/>
    </row>
    <row r="36" spans="1:13">
      <c r="A36" s="60"/>
      <c r="B36" s="60"/>
      <c r="C36" s="67"/>
      <c r="D36" s="82"/>
      <c r="E36" s="82"/>
      <c r="F36" s="82"/>
      <c r="G36" s="82"/>
      <c r="H36" s="82"/>
      <c r="I36" s="82"/>
      <c r="J36" s="82"/>
      <c r="K36" s="82"/>
      <c r="L36" s="82"/>
      <c r="M36" s="60"/>
    </row>
    <row r="37" spans="1:13">
      <c r="A37" s="60"/>
      <c r="B37" s="60"/>
      <c r="C37" s="67"/>
      <c r="D37" s="82"/>
      <c r="E37" s="82"/>
      <c r="F37" s="82"/>
      <c r="G37" s="82"/>
      <c r="H37" s="82"/>
      <c r="I37" s="82"/>
      <c r="J37" s="82"/>
      <c r="K37" s="82"/>
      <c r="L37" s="82"/>
      <c r="M37" s="60"/>
    </row>
    <row r="38" spans="1:13">
      <c r="A38" s="60"/>
      <c r="B38" s="60"/>
      <c r="C38" s="67"/>
      <c r="D38" s="82"/>
      <c r="E38" s="82"/>
      <c r="F38" s="82"/>
      <c r="G38" s="82"/>
      <c r="H38" s="82"/>
      <c r="I38" s="82"/>
      <c r="J38" s="82"/>
      <c r="K38" s="82"/>
      <c r="L38" s="82"/>
      <c r="M38" s="60"/>
    </row>
    <row r="39" spans="1:12">
      <c r="A39" s="60"/>
      <c r="B39" s="60"/>
      <c r="C39" s="67"/>
      <c r="D39" s="60"/>
      <c r="I39" s="89"/>
      <c r="J39" s="89"/>
      <c r="K39" s="89"/>
      <c r="L39" s="89"/>
    </row>
    <row r="40" spans="1:4">
      <c r="A40" s="60"/>
      <c r="B40" s="60"/>
      <c r="C40" s="67"/>
      <c r="D40" s="60"/>
    </row>
    <row r="41" spans="1:4">
      <c r="A41" s="60"/>
      <c r="B41" s="60"/>
      <c r="C41" s="67"/>
      <c r="D41" s="60"/>
    </row>
    <row r="42" spans="1:4">
      <c r="A42" s="60"/>
      <c r="B42" s="60"/>
      <c r="C42" s="67"/>
      <c r="D42" s="60"/>
    </row>
    <row r="43" spans="1:4">
      <c r="A43" s="60"/>
      <c r="B43" s="60"/>
      <c r="C43" s="67"/>
      <c r="D43" s="60"/>
    </row>
    <row r="44" spans="1:4">
      <c r="A44" s="60"/>
      <c r="B44" s="60"/>
      <c r="C44" s="67"/>
      <c r="D44" s="60"/>
    </row>
    <row r="45" spans="1:4">
      <c r="A45" s="60"/>
      <c r="B45" s="60"/>
      <c r="C45" s="67"/>
      <c r="D45" s="60"/>
    </row>
    <row r="46" spans="1:4">
      <c r="A46" s="60"/>
      <c r="B46" s="60"/>
      <c r="C46" s="67"/>
      <c r="D46" s="60"/>
    </row>
    <row r="47" spans="1:4">
      <c r="A47" s="60"/>
      <c r="B47" s="60"/>
      <c r="C47" s="67"/>
      <c r="D47" s="60"/>
    </row>
    <row r="48" spans="1:4">
      <c r="A48" s="60"/>
      <c r="B48" s="60"/>
      <c r="C48" s="67"/>
      <c r="D48" s="60"/>
    </row>
    <row r="49" spans="1:4">
      <c r="A49" s="60"/>
      <c r="B49" s="60"/>
      <c r="C49" s="67"/>
      <c r="D49" s="60"/>
    </row>
    <row r="50" spans="1:4">
      <c r="A50" s="60"/>
      <c r="B50" s="60"/>
      <c r="C50" s="67"/>
      <c r="D50" s="60"/>
    </row>
    <row r="51" spans="1:4">
      <c r="A51" s="60"/>
      <c r="B51" s="60"/>
      <c r="C51" s="67"/>
      <c r="D51" s="60"/>
    </row>
    <row r="52" spans="1:4">
      <c r="A52" s="60"/>
      <c r="B52" s="60"/>
      <c r="C52" s="67"/>
      <c r="D52" s="60"/>
    </row>
    <row r="53" spans="1:4">
      <c r="A53" s="60"/>
      <c r="B53" s="60"/>
      <c r="C53" s="67"/>
      <c r="D53" s="60"/>
    </row>
    <row r="54" spans="1:4">
      <c r="A54" s="60"/>
      <c r="B54" s="60"/>
      <c r="C54" s="67"/>
      <c r="D54" s="60"/>
    </row>
    <row r="55" spans="1:4">
      <c r="A55" s="60"/>
      <c r="B55" s="60"/>
      <c r="C55" s="67"/>
      <c r="D55" s="60"/>
    </row>
    <row r="56" spans="1:4">
      <c r="A56" s="60"/>
      <c r="B56" s="60"/>
      <c r="C56" s="67"/>
      <c r="D56" s="60"/>
    </row>
    <row r="57" spans="1:4">
      <c r="A57" s="60"/>
      <c r="B57" s="60"/>
      <c r="C57" s="67"/>
      <c r="D57" s="60"/>
    </row>
    <row r="58" spans="1:4">
      <c r="A58" s="60"/>
      <c r="B58" s="60"/>
      <c r="C58" s="67"/>
      <c r="D58" s="60"/>
    </row>
    <row r="59" spans="1:4">
      <c r="A59" s="60"/>
      <c r="B59" s="60"/>
      <c r="C59" s="67"/>
      <c r="D59" s="60"/>
    </row>
    <row r="60" spans="1:4">
      <c r="A60" s="60"/>
      <c r="B60" s="60"/>
      <c r="C60" s="67"/>
      <c r="D60" s="60"/>
    </row>
    <row r="61" spans="1:3">
      <c r="A61" s="60"/>
      <c r="B61" s="60"/>
      <c r="C61" s="60"/>
    </row>
    <row r="62" spans="1:3">
      <c r="A62" s="60"/>
      <c r="B62" s="60"/>
      <c r="C62" s="60"/>
    </row>
    <row r="63" spans="1:3">
      <c r="A63" s="60"/>
      <c r="B63" s="60"/>
      <c r="C63" s="60"/>
    </row>
    <row r="64" spans="1:3">
      <c r="A64" s="60"/>
      <c r="B64" s="60"/>
      <c r="C64" s="60"/>
    </row>
    <row r="65" spans="1:3">
      <c r="A65" s="60"/>
      <c r="C65" s="60"/>
    </row>
  </sheetData>
  <mergeCells count="15">
    <mergeCell ref="A1:B1"/>
    <mergeCell ref="E1:H1"/>
    <mergeCell ref="A2:D2"/>
    <mergeCell ref="E2:H2"/>
    <mergeCell ref="E3:J3"/>
    <mergeCell ref="E4:F4"/>
    <mergeCell ref="G4:H4"/>
    <mergeCell ref="I4:J4"/>
    <mergeCell ref="A6:L6"/>
    <mergeCell ref="A12:L12"/>
    <mergeCell ref="A3:A5"/>
    <mergeCell ref="B3:B5"/>
    <mergeCell ref="C3:D4"/>
    <mergeCell ref="K3:L4"/>
    <mergeCell ref="M3:N4"/>
  </mergeCells>
  <pageMargins left="0.322916666666667" right="0.7" top="0.291666666666667" bottom="0.447916666666667" header="0.3" footer="0.3"/>
  <pageSetup paperSize="9" orientation="landscape" horizontalDpi="180" verticalDpi="18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? > < c t : c o n t e n t T y p e S c h e m a   c t : _ = " "   m a : _ = " "   m a : c o n t e n t T y p e N a m e = " >:C<5=B"   m a : c o n t e n t T y p e I D = " 0 x 0 1 0 1 0 0 A 6 0 A 2 1 3 8 8 5 F F 2 9 4 6 9 5 8 F 5 D F F 4 D D A 3 3 9 0 "   m a : c o n t e n t T y p e V e r s i o n = " 0 "   m a : c o n t e n t T y p e D e s c r i p t i o n = " !>740=85  4>:C<5=B0. "   m a : c o n t e n t T y p e S c o p e = " "   m a : v e r s i o n I D = " 5 3 8 4 4 3 5 e f 0 0 b b f 4 c a 7 f 5 d 9 3 f c 8 1 5 0 3 a e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d d f 2 e b e e e 8 0 8 0 1 1 3 e 3 1 0 d b 2 e 1 1 1 f 5 3 d 1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>  
 < x s d : e l e m e n t   n a m e = " p r o p e r t i e s " >  
 < x s d : c o m p l e x T y p e >  
 < x s d : s e q u e n c e >  
 < x s d : e l e m e n t   n a m e = " d o c u m e n t M a n a g e m e n t " >  
 < x s d : c o m p l e x T y p e >  
 < x s d : a l l /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"8?  :>=B5=B0" / >  
 < x s d : e l e m e n t   r e f = " d c : t i t l e "   m i n O c c u r s = " 0 "   m a x O c c u r s = " 1 "   m a : i n d e x = " 4 "   m a : d i s p l a y N a m e = " 0720=85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/ > < / p : p r o p e r t i e s > 
</file>

<file path=customXml/item3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Props1.xml><?xml version="1.0" encoding="utf-8"?>
<ds:datastoreItem xmlns:ds="http://schemas.openxmlformats.org/officeDocument/2006/customXml" ds:itemID="{76A25442-0D40-43DE-8CB0-36753796BB19}">
  <ds:schemaRefs/>
</ds:datastoreItem>
</file>

<file path=customXml/itemProps2.xml><?xml version="1.0" encoding="utf-8"?>
<ds:datastoreItem xmlns:ds="http://schemas.openxmlformats.org/officeDocument/2006/customXml" ds:itemID="{3D1646CA-8B9E-4969-AF13-FB87F3AA2164}">
  <ds:schemaRefs/>
</ds:datastoreItem>
</file>

<file path=customXml/itemProps3.xml><?xml version="1.0" encoding="utf-8"?>
<ds:datastoreItem xmlns:ds="http://schemas.openxmlformats.org/officeDocument/2006/customXml" ds:itemID="{39941471-344C-4CF1-A7E2-94E2B71BF53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день 1 </vt:lpstr>
      <vt:lpstr>день 2</vt:lpstr>
      <vt:lpstr>день 3</vt:lpstr>
      <vt:lpstr>день 4 </vt:lpstr>
      <vt:lpstr>день 5 </vt:lpstr>
      <vt:lpstr>день 6</vt:lpstr>
      <vt:lpstr>день 7</vt:lpstr>
      <vt:lpstr>день 8</vt:lpstr>
      <vt:lpstr>день 9 </vt:lpstr>
      <vt:lpstr>день 10</vt:lpstr>
      <vt:lpstr>день 11 </vt:lpstr>
      <vt:lpstr>день 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yanap</cp:lastModifiedBy>
  <dcterms:created xsi:type="dcterms:W3CDTF">2021-08-23T17:18:00Z</dcterms:created>
  <cp:lastPrinted>2024-04-08T07:11:00Z</cp:lastPrinted>
  <dcterms:modified xsi:type="dcterms:W3CDTF">2024-09-05T11:28:10Z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0x010100A60A213885FF2946958F5DFF4DDA3390</vt:lpwstr>
  </property>
  <property fmtid="{D5CDD505-2E9C-101B-9397-08002B2CF9AE}" pid="3" name="ICV">
    <vt:lpwstr>0F4793F189DC4E85BE4D246B203B18E7_13</vt:lpwstr>
  </property>
  <property fmtid="{D5CDD505-2E9C-101B-9397-08002B2CF9AE}" pid="4" name="KSOProductBuildVer">
    <vt:lpwstr>1049-12.2.0.17562</vt:lpwstr>
  </property>
</Properties>
</file>